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matanov\Desktop\"/>
    </mc:Choice>
  </mc:AlternateContent>
  <xr:revisionPtr revIDLastSave="0" documentId="13_ncr:1_{1383C3EF-AF6D-4BF7-A758-FA2E89B52FCE}" xr6:coauthVersionLast="47" xr6:coauthVersionMax="47" xr10:uidLastSave="{00000000-0000-0000-0000-000000000000}"/>
  <bookViews>
    <workbookView xWindow="-120" yWindow="-120" windowWidth="29040" windowHeight="15840" activeTab="5" xr2:uid="{A66A49C8-3999-49E1-8C8A-50C4D4B99AB5}"/>
  </bookViews>
  <sheets>
    <sheet name="objava 03" sheetId="2" r:id="rId1"/>
    <sheet name="objava 04" sheetId="4" r:id="rId2"/>
    <sheet name="objava 05" sheetId="6" r:id="rId3"/>
    <sheet name="objava 06" sheetId="7" r:id="rId4"/>
    <sheet name="objava 07" sheetId="8" r:id="rId5"/>
    <sheet name="objava 08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9" l="1"/>
  <c r="F19" i="9"/>
  <c r="F14" i="9"/>
  <c r="F12" i="9"/>
  <c r="F13" i="9"/>
  <c r="F8" i="9"/>
  <c r="F6" i="9"/>
  <c r="F11" i="9"/>
  <c r="F15" i="9"/>
  <c r="F17" i="8"/>
  <c r="F16" i="8"/>
  <c r="F15" i="8"/>
  <c r="F21" i="8"/>
  <c r="F23" i="8"/>
  <c r="F18" i="8"/>
  <c r="F11" i="8"/>
  <c r="F14" i="8"/>
  <c r="F8" i="8"/>
  <c r="F10" i="8"/>
  <c r="F22" i="8"/>
  <c r="F6" i="8"/>
  <c r="F9" i="8"/>
  <c r="F7" i="8"/>
  <c r="F5" i="8"/>
  <c r="F4" i="8"/>
  <c r="F13" i="8"/>
  <c r="F19" i="8"/>
  <c r="F7" i="7"/>
  <c r="F4" i="7"/>
  <c r="F6" i="7"/>
  <c r="F18" i="7"/>
  <c r="F9" i="7"/>
  <c r="F5" i="7"/>
  <c r="F13" i="7"/>
  <c r="F8" i="7"/>
  <c r="F14" i="7"/>
  <c r="F19" i="7"/>
  <c r="F12" i="7"/>
  <c r="F11" i="7"/>
  <c r="F10" i="7"/>
  <c r="F15" i="6"/>
  <c r="F16" i="6"/>
  <c r="F6" i="6"/>
  <c r="F4" i="6"/>
  <c r="F8" i="6"/>
  <c r="F18" i="6"/>
  <c r="F13" i="6"/>
  <c r="F12" i="6"/>
  <c r="F10" i="6"/>
  <c r="F14" i="6"/>
  <c r="F6" i="4"/>
  <c r="F4" i="4"/>
  <c r="F7" i="4"/>
  <c r="F17" i="4"/>
  <c r="F8" i="4"/>
  <c r="F18" i="4"/>
  <c r="F20" i="4"/>
  <c r="F15" i="4"/>
  <c r="F14" i="4"/>
  <c r="F13" i="4"/>
  <c r="F10" i="4"/>
  <c r="F17" i="2"/>
</calcChain>
</file>

<file path=xl/sharedStrings.xml><?xml version="1.0" encoding="utf-8"?>
<sst xmlns="http://schemas.openxmlformats.org/spreadsheetml/2006/main" count="374" uniqueCount="99">
  <si>
    <t>3291</t>
  </si>
  <si>
    <t>Naknade za rad predstavničkih i izvršnih tijela, povjerenstava i slično</t>
  </si>
  <si>
    <t>Pristojbe i naknade</t>
  </si>
  <si>
    <t>Plaće za redovan rad</t>
  </si>
  <si>
    <t>Plaće za prekovremeni rad</t>
  </si>
  <si>
    <t>Naknade za prijevoz, za rad na terenu i odvojeni život</t>
  </si>
  <si>
    <t>Doprinosi za obvezno zdravstveno osiguranje</t>
  </si>
  <si>
    <t>Ostali rashodi za zaposlene</t>
  </si>
  <si>
    <t>Službena putovanja</t>
  </si>
  <si>
    <t>Potraživanja za naknade koje se refundiraju i predujmove</t>
  </si>
  <si>
    <t>NAZIV ISPLATITELJA</t>
  </si>
  <si>
    <t>LUČKA UPRAVA RIJEKA</t>
  </si>
  <si>
    <t>ISPLAĆENI IZNOS U EURIMA</t>
  </si>
  <si>
    <t>NAZIV PRIMATELJA</t>
  </si>
  <si>
    <t>OIB</t>
  </si>
  <si>
    <t>SJEDIŠTE/PREBIVALIŠTE PRIMATELJA</t>
  </si>
  <si>
    <t>VRSTA RASHODA / IZDATKA</t>
  </si>
  <si>
    <t>DRŽAVNI PRORAČUN</t>
  </si>
  <si>
    <t>HZZO</t>
  </si>
  <si>
    <t>Obveze za porez na dodanu vrijednost</t>
  </si>
  <si>
    <t>Margaretska 3, Zagreb</t>
  </si>
  <si>
    <t>GODINA</t>
  </si>
  <si>
    <t>MJESEC</t>
  </si>
  <si>
    <t>INFORMACIJE O ISPLATI SREDSTAVA ZA OŽUJAK 2024.</t>
  </si>
  <si>
    <t>04</t>
  </si>
  <si>
    <t>Usluge platnog prometa</t>
  </si>
  <si>
    <t>ERSTE&amp;STEIERMARKISCHE D.D.</t>
  </si>
  <si>
    <t>23057039320</t>
  </si>
  <si>
    <t>Jadranski trg 3a, Rijeka</t>
  </si>
  <si>
    <t>Ostali materijal za potrebe redovnog poslovanja</t>
  </si>
  <si>
    <t>NARODNE NOVINE D.D.</t>
  </si>
  <si>
    <t>64546066176</t>
  </si>
  <si>
    <t>Savski gaj, XIII. 6., Zagreb</t>
  </si>
  <si>
    <t>Usluge tekućeg i investicijskog održavanja</t>
  </si>
  <si>
    <t>VULKANIZACIJA GUMA MRAK D.O.O.</t>
  </si>
  <si>
    <t>04511678380</t>
  </si>
  <si>
    <t>Corrada Ilijassicha 19A, Rijeka</t>
  </si>
  <si>
    <t>INFORMACIJE O ISPLATI SREDSTAVA ZA TRAVANJ 2024.</t>
  </si>
  <si>
    <t>Ostale usluge</t>
  </si>
  <si>
    <t>MILENIJ HOTELI D..O..O.</t>
  </si>
  <si>
    <t>78796880101</t>
  </si>
  <si>
    <t>Viktora Cara Emina 6, Opatija</t>
  </si>
  <si>
    <t xml:space="preserve">DRŽAVNI PRORAČUN </t>
  </si>
  <si>
    <t>NENSI OBRT, VL.NEDELJKA ČUČUKOVIĆ</t>
  </si>
  <si>
    <t>JAVNI BILJEŽNIK MARINA SABLIĆ DORČIĆ</t>
  </si>
  <si>
    <t>05</t>
  </si>
  <si>
    <t>Zatezne kamate</t>
  </si>
  <si>
    <t>Uredski materijal i ostali materijalni rashodi</t>
  </si>
  <si>
    <t>Bankarske usluge i usluge platnog prometa</t>
  </si>
  <si>
    <t>INFORMACIJE O ISPLATI SREDSTAVA ZA SVIBANJ 2024.</t>
  </si>
  <si>
    <t>Usluge promidžbe i informiranja</t>
  </si>
  <si>
    <t>FOTO KURTI, VL. NIKOLA KURTI</t>
  </si>
  <si>
    <t>JAVNI BILJEŽNIK EMINA VUKELIĆ</t>
  </si>
  <si>
    <t>ZAGREBAČKA BANKA</t>
  </si>
  <si>
    <t>92963223473</t>
  </si>
  <si>
    <t>Trg bana Josipa Jelačića 10, 1000 Zagreb</t>
  </si>
  <si>
    <t>Intelektualne i osobne usluge</t>
  </si>
  <si>
    <t>INFORMACIJE O ISPLATI SREDSTAVA ZA LIPANJ 2024.</t>
  </si>
  <si>
    <t>06</t>
  </si>
  <si>
    <t>6</t>
  </si>
  <si>
    <t>LURIDUS D.O.O.</t>
  </si>
  <si>
    <t>27593647554</t>
  </si>
  <si>
    <t>Partizanski put 26, Rijeka</t>
  </si>
  <si>
    <t>CAPO D.O.O.</t>
  </si>
  <si>
    <t>23175979745</t>
  </si>
  <si>
    <t>Veslarska 8, Rijeka</t>
  </si>
  <si>
    <t>Materijal i dijelovi za tekuće i investicijsko održavanje</t>
  </si>
  <si>
    <t>INFORMACIJE O ISPLATI SREDSTAVA ZA SRPANJ 2024.</t>
  </si>
  <si>
    <t>07</t>
  </si>
  <si>
    <t>ZRAČNA LUKA RIJEKA d.o.o.</t>
  </si>
  <si>
    <t>37940245720</t>
  </si>
  <si>
    <t>Hamec 1, Omišalj</t>
  </si>
  <si>
    <t>Ostali rashodi za službena putovanja</t>
  </si>
  <si>
    <t>Reprezentacija</t>
  </si>
  <si>
    <t>ZIJAVICA d.o.o.</t>
  </si>
  <si>
    <t>61685474991</t>
  </si>
  <si>
    <t>Kraj 18, Mošćenička draga</t>
  </si>
  <si>
    <t>UNIMAR RIJEKA d.o.o.</t>
  </si>
  <si>
    <t>95950787630</t>
  </si>
  <si>
    <t>Preluk 6a, Rijeka</t>
  </si>
  <si>
    <t>Materijal i sredstav za čišćenje i održavanje</t>
  </si>
  <si>
    <t>KONZUM PLUS d.o.o.</t>
  </si>
  <si>
    <t>62226620908</t>
  </si>
  <si>
    <t>Marijana Čavića 1/a, Zagreb</t>
  </si>
  <si>
    <t>Ostali nespomenuti rashodi poslovanja</t>
  </si>
  <si>
    <t>KORNELIA BADURINA</t>
  </si>
  <si>
    <t>87311810356</t>
  </si>
  <si>
    <t>Korzo 13, Rijeka</t>
  </si>
  <si>
    <t>NOVI LIST d.d.</t>
  </si>
  <si>
    <t>44110106406</t>
  </si>
  <si>
    <t>Zvonimirova 20a, Rijeka</t>
  </si>
  <si>
    <t>HP - HRVATSKA POŠTA d.d.</t>
  </si>
  <si>
    <t>INFORMACIJE O ISPLATI SREDSTAVA ZA KOLOVOZ 2024.</t>
  </si>
  <si>
    <t>08</t>
  </si>
  <si>
    <t>INA - INDUSTRIJA NAFTE</t>
  </si>
  <si>
    <t>VULKANIZERSKI OBRT "POTOK" - VL.IGOR PROTUĐER</t>
  </si>
  <si>
    <t>LESNINA H d.o.o.</t>
  </si>
  <si>
    <t>36998794856</t>
  </si>
  <si>
    <t>Kukuljanovo 345, Škrljevo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</si>
</sst>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right"/>
    </xf>
    <xf numFmtId="0" fontId="2" fillId="4" borderId="1" xfId="3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Obično_List2" xfId="2" xr:uid="{2005B1A2-6678-4083-8CC7-4945E4ED9598}"/>
    <cellStyle name="Obično_List3" xfId="3" xr:uid="{A9E24C7D-928C-4C69-AE84-4662346C8165}"/>
    <cellStyle name="Obično_List4" xfId="1" xr:uid="{93EBD039-9762-4D61-85AF-6595BFD34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A37A-123A-41B2-AE27-439E7956DBC5}">
  <dimension ref="A1:S25"/>
  <sheetViews>
    <sheetView workbookViewId="0">
      <selection activeCell="D17" sqref="D1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5" width="8.875" style="4"/>
    <col min="16" max="17" width="8.875" style="1"/>
  </cols>
  <sheetData>
    <row r="1" spans="1:19">
      <c r="A1" s="2" t="s">
        <v>23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>
      <c r="A4" s="41" t="s">
        <v>11</v>
      </c>
      <c r="B4" s="8">
        <v>2024</v>
      </c>
      <c r="C4" s="10" t="s">
        <v>24</v>
      </c>
      <c r="D4" s="11">
        <v>3111</v>
      </c>
      <c r="E4" s="12" t="s">
        <v>3</v>
      </c>
      <c r="F4" s="13"/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41"/>
      <c r="B5" s="8">
        <v>2024</v>
      </c>
      <c r="C5" s="10" t="s">
        <v>24</v>
      </c>
      <c r="D5" s="11">
        <v>3113</v>
      </c>
      <c r="E5" s="12" t="s">
        <v>4</v>
      </c>
      <c r="F5" s="13"/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41"/>
      <c r="B6" s="8">
        <v>2024</v>
      </c>
      <c r="C6" s="10" t="s">
        <v>24</v>
      </c>
      <c r="D6" s="11">
        <v>3121</v>
      </c>
      <c r="E6" s="12" t="s">
        <v>7</v>
      </c>
      <c r="F6" s="13"/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41"/>
      <c r="B7" s="8">
        <v>2024</v>
      </c>
      <c r="C7" s="10" t="s">
        <v>24</v>
      </c>
      <c r="D7" s="11">
        <v>3132</v>
      </c>
      <c r="E7" s="12" t="s">
        <v>6</v>
      </c>
      <c r="F7" s="13"/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41"/>
      <c r="B8" s="8">
        <v>2024</v>
      </c>
      <c r="C8" s="10" t="s">
        <v>24</v>
      </c>
      <c r="D8" s="11">
        <v>3211</v>
      </c>
      <c r="E8" s="12" t="s">
        <v>8</v>
      </c>
      <c r="F8" s="13"/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41"/>
      <c r="B9" s="8">
        <v>2024</v>
      </c>
      <c r="C9" s="10" t="s">
        <v>24</v>
      </c>
      <c r="D9" s="11">
        <v>3212</v>
      </c>
      <c r="E9" s="12" t="s">
        <v>5</v>
      </c>
      <c r="F9" s="13"/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41"/>
      <c r="B10" s="8">
        <v>2024</v>
      </c>
      <c r="C10" s="10" t="s">
        <v>24</v>
      </c>
      <c r="D10" s="11">
        <v>32219</v>
      </c>
      <c r="E10" s="27" t="s">
        <v>29</v>
      </c>
      <c r="F10" s="13"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41"/>
      <c r="B11" s="8">
        <v>2024</v>
      </c>
      <c r="C11" s="10" t="s">
        <v>24</v>
      </c>
      <c r="D11" s="11">
        <v>3232</v>
      </c>
      <c r="E11" s="27" t="s">
        <v>33</v>
      </c>
      <c r="F11" s="13">
        <v>15</v>
      </c>
      <c r="G11" s="28" t="s">
        <v>34</v>
      </c>
      <c r="H11" s="14" t="s">
        <v>35</v>
      </c>
      <c r="I11" s="13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41"/>
      <c r="B12" s="8">
        <v>2024</v>
      </c>
      <c r="C12" s="10" t="s">
        <v>24</v>
      </c>
      <c r="D12" s="11"/>
      <c r="E12" s="27"/>
      <c r="F12" s="13"/>
      <c r="G12" s="28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>
      <c r="A13" s="41"/>
      <c r="B13" s="8">
        <v>2024</v>
      </c>
      <c r="C13" s="10" t="s">
        <v>24</v>
      </c>
      <c r="D13" s="11"/>
      <c r="E13" s="27"/>
      <c r="F13" s="13"/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41"/>
      <c r="B14" s="8">
        <v>2024</v>
      </c>
      <c r="C14" s="10" t="s">
        <v>24</v>
      </c>
      <c r="D14" s="11"/>
      <c r="E14" s="12"/>
      <c r="F14" s="25"/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41"/>
      <c r="B15" s="8">
        <v>2024</v>
      </c>
      <c r="C15" s="10" t="s">
        <v>24</v>
      </c>
      <c r="D15" s="15" t="s">
        <v>0</v>
      </c>
      <c r="E15" s="12" t="s">
        <v>1</v>
      </c>
      <c r="F15" s="13"/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41"/>
      <c r="B16" s="8">
        <v>2024</v>
      </c>
      <c r="C16" s="10" t="s">
        <v>24</v>
      </c>
      <c r="D16" s="11">
        <v>3295</v>
      </c>
      <c r="E16" s="16" t="s">
        <v>2</v>
      </c>
      <c r="F16" s="13"/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>
      <c r="A17" s="41"/>
      <c r="B17" s="8">
        <v>2024</v>
      </c>
      <c r="C17" s="10" t="s">
        <v>24</v>
      </c>
      <c r="D17" s="11">
        <v>34312</v>
      </c>
      <c r="E17" s="27" t="s">
        <v>25</v>
      </c>
      <c r="F17" s="13">
        <f>115.21+21.24</f>
        <v>136.44999999999999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41"/>
      <c r="B18" s="8">
        <v>2024</v>
      </c>
      <c r="C18" s="10" t="s">
        <v>24</v>
      </c>
      <c r="D18" s="11">
        <v>1291</v>
      </c>
      <c r="E18" s="17" t="s">
        <v>9</v>
      </c>
      <c r="F18" s="13"/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41"/>
      <c r="B19" s="8">
        <v>2024</v>
      </c>
      <c r="C19" s="10" t="s">
        <v>24</v>
      </c>
      <c r="D19" s="11">
        <v>2392</v>
      </c>
      <c r="E19" s="18" t="s">
        <v>19</v>
      </c>
      <c r="F19" s="13"/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>
      <c r="F23" s="24"/>
    </row>
    <row r="25" spans="1:17">
      <c r="F25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732-B8F0-48A5-B6A5-D485C3F527B7}">
  <dimension ref="A1:S26"/>
  <sheetViews>
    <sheetView workbookViewId="0">
      <selection activeCell="G13" sqref="G13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37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>
      <c r="A4" s="42" t="s">
        <v>11</v>
      </c>
      <c r="B4" s="8">
        <v>2024</v>
      </c>
      <c r="C4" s="10" t="s">
        <v>24</v>
      </c>
      <c r="D4" s="29">
        <v>3111</v>
      </c>
      <c r="E4" s="30" t="s">
        <v>3</v>
      </c>
      <c r="F4" s="13">
        <f>159363.54+94.08+63.77</f>
        <v>159521.38999999998</v>
      </c>
      <c r="G4" s="31"/>
      <c r="H4" s="32"/>
      <c r="I4" s="31"/>
      <c r="J4" s="4"/>
      <c r="K4" s="4"/>
      <c r="L4" s="4"/>
      <c r="M4" s="4"/>
      <c r="N4" s="4"/>
      <c r="O4" s="4"/>
      <c r="P4" s="4"/>
      <c r="Q4" s="4"/>
    </row>
    <row r="5" spans="1:19" s="1" customFormat="1">
      <c r="A5" s="43"/>
      <c r="B5" s="8">
        <v>2024</v>
      </c>
      <c r="C5" s="10" t="s">
        <v>24</v>
      </c>
      <c r="D5" s="29">
        <v>3113</v>
      </c>
      <c r="E5" s="30" t="s">
        <v>4</v>
      </c>
      <c r="F5" s="13">
        <v>1711.92</v>
      </c>
      <c r="G5" s="31"/>
      <c r="H5" s="32"/>
      <c r="I5" s="31"/>
      <c r="J5" s="4"/>
      <c r="K5" s="4"/>
      <c r="L5" s="4"/>
      <c r="M5" s="4"/>
      <c r="N5" s="4"/>
      <c r="O5" s="4"/>
      <c r="P5" s="4"/>
      <c r="Q5" s="4"/>
    </row>
    <row r="6" spans="1:19" s="1" customFormat="1">
      <c r="A6" s="43"/>
      <c r="B6" s="8">
        <v>2024</v>
      </c>
      <c r="C6" s="10" t="s">
        <v>24</v>
      </c>
      <c r="D6" s="29">
        <v>3121</v>
      </c>
      <c r="E6" s="30" t="s">
        <v>7</v>
      </c>
      <c r="F6" s="13">
        <f>140+336</f>
        <v>476</v>
      </c>
      <c r="G6" s="31"/>
      <c r="H6" s="32"/>
      <c r="I6" s="31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43"/>
      <c r="B7" s="8">
        <v>2024</v>
      </c>
      <c r="C7" s="10" t="s">
        <v>24</v>
      </c>
      <c r="D7" s="29">
        <v>3132</v>
      </c>
      <c r="E7" s="30" t="s">
        <v>6</v>
      </c>
      <c r="F7" s="13">
        <f>15.52+25967.22</f>
        <v>25982.74</v>
      </c>
      <c r="G7" s="31"/>
      <c r="H7" s="32"/>
      <c r="I7" s="31"/>
      <c r="J7" s="4"/>
      <c r="K7" s="4"/>
      <c r="L7" s="4"/>
      <c r="M7" s="4"/>
      <c r="N7" s="4"/>
      <c r="O7" s="4"/>
      <c r="P7" s="4"/>
      <c r="Q7" s="4"/>
    </row>
    <row r="8" spans="1:19" s="1" customFormat="1">
      <c r="A8" s="43"/>
      <c r="B8" s="8">
        <v>2024</v>
      </c>
      <c r="C8" s="10" t="s">
        <v>24</v>
      </c>
      <c r="D8" s="29">
        <v>3211</v>
      </c>
      <c r="E8" s="30" t="s">
        <v>8</v>
      </c>
      <c r="F8" s="13">
        <f>30+18.05+15+66.05+30+24.1+359.4+15+15+15+30+323.06+15+349.72</f>
        <v>1305.3799999999999</v>
      </c>
      <c r="G8" s="31"/>
      <c r="H8" s="32"/>
      <c r="I8" s="31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43"/>
      <c r="B9" s="8">
        <v>2024</v>
      </c>
      <c r="C9" s="10" t="s">
        <v>24</v>
      </c>
      <c r="D9" s="29">
        <v>3212</v>
      </c>
      <c r="E9" s="30" t="s">
        <v>5</v>
      </c>
      <c r="F9" s="13">
        <v>3815.37</v>
      </c>
      <c r="G9" s="31"/>
      <c r="H9" s="32"/>
      <c r="I9" s="31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43"/>
      <c r="B10" s="8"/>
      <c r="C10" s="10" t="s">
        <v>24</v>
      </c>
      <c r="D10" s="29">
        <v>3221</v>
      </c>
      <c r="E10" s="27" t="s">
        <v>47</v>
      </c>
      <c r="F10" s="13">
        <f>9.2</f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43"/>
      <c r="B11" s="8">
        <v>2024</v>
      </c>
      <c r="C11" s="10" t="s">
        <v>24</v>
      </c>
      <c r="D11" s="29">
        <v>3232</v>
      </c>
      <c r="E11" s="35" t="s">
        <v>33</v>
      </c>
      <c r="F11" s="13">
        <v>15</v>
      </c>
      <c r="G11" s="36" t="s">
        <v>34</v>
      </c>
      <c r="H11" s="32" t="s">
        <v>35</v>
      </c>
      <c r="I11" s="31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43"/>
      <c r="B12" s="8">
        <v>2024</v>
      </c>
      <c r="C12" s="10" t="s">
        <v>24</v>
      </c>
      <c r="D12" s="11">
        <v>3239</v>
      </c>
      <c r="E12" s="27" t="s">
        <v>38</v>
      </c>
      <c r="F12" s="13">
        <v>8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>
      <c r="A13" s="43"/>
      <c r="B13" s="8">
        <v>2024</v>
      </c>
      <c r="C13" s="10" t="s">
        <v>24</v>
      </c>
      <c r="D13" s="11">
        <v>3239</v>
      </c>
      <c r="E13" s="27" t="s">
        <v>38</v>
      </c>
      <c r="F13" s="13">
        <f>25</f>
        <v>25</v>
      </c>
      <c r="G13" s="28" t="s">
        <v>43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43"/>
      <c r="B14" s="8">
        <v>2024</v>
      </c>
      <c r="C14" s="10" t="s">
        <v>24</v>
      </c>
      <c r="D14" s="37" t="s">
        <v>0</v>
      </c>
      <c r="E14" s="30" t="s">
        <v>1</v>
      </c>
      <c r="F14" s="13">
        <f>3343.75</f>
        <v>3343.75</v>
      </c>
      <c r="G14" s="31"/>
      <c r="H14" s="32"/>
      <c r="I14" s="31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43"/>
      <c r="B15" s="8">
        <v>2024</v>
      </c>
      <c r="C15" s="10" t="s">
        <v>24</v>
      </c>
      <c r="D15" s="29">
        <v>3295</v>
      </c>
      <c r="E15" s="38" t="s">
        <v>2</v>
      </c>
      <c r="F15" s="13">
        <f>336</f>
        <v>336</v>
      </c>
      <c r="G15" s="31" t="s">
        <v>17</v>
      </c>
      <c r="H15" s="32"/>
      <c r="I15" s="31"/>
      <c r="J15" s="4"/>
      <c r="K15" s="4"/>
      <c r="L15" s="4"/>
      <c r="M15" s="4"/>
      <c r="N15" s="4"/>
      <c r="O15" s="4"/>
      <c r="P15" s="4"/>
      <c r="Q15" s="4"/>
    </row>
    <row r="16" spans="1:19" s="1" customFormat="1" ht="30">
      <c r="A16" s="43"/>
      <c r="B16" s="8">
        <v>2024</v>
      </c>
      <c r="C16" s="10" t="s">
        <v>45</v>
      </c>
      <c r="D16" s="29">
        <v>3295</v>
      </c>
      <c r="E16" s="38" t="s">
        <v>2</v>
      </c>
      <c r="F16" s="13">
        <v>6.32</v>
      </c>
      <c r="G16" s="36" t="s">
        <v>44</v>
      </c>
      <c r="H16" s="32"/>
      <c r="I16" s="31"/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43"/>
      <c r="B17" s="8">
        <v>2024</v>
      </c>
      <c r="C17" s="10" t="s">
        <v>24</v>
      </c>
      <c r="D17" s="29">
        <v>3431</v>
      </c>
      <c r="E17" s="27" t="s">
        <v>48</v>
      </c>
      <c r="F17" s="13">
        <f>82.04+52.89+1.52+40.7+131.11</f>
        <v>308.26000000000005</v>
      </c>
      <c r="G17" s="31" t="s">
        <v>26</v>
      </c>
      <c r="H17" s="32" t="s">
        <v>27</v>
      </c>
      <c r="I17" s="31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>
      <c r="A18" s="43"/>
      <c r="B18" s="8">
        <v>2024</v>
      </c>
      <c r="C18" s="10" t="s">
        <v>24</v>
      </c>
      <c r="D18" s="29">
        <v>3433</v>
      </c>
      <c r="E18" s="35" t="s">
        <v>46</v>
      </c>
      <c r="F18" s="13">
        <f>0.05+0.24</f>
        <v>0.28999999999999998</v>
      </c>
      <c r="G18" s="36" t="s">
        <v>42</v>
      </c>
      <c r="H18" s="32"/>
      <c r="I18" s="31"/>
      <c r="J18" s="4"/>
      <c r="K18" s="4"/>
      <c r="L18" s="4"/>
      <c r="M18" s="4"/>
      <c r="N18" s="4"/>
      <c r="O18" s="4"/>
      <c r="P18" s="4"/>
      <c r="Q18" s="4"/>
    </row>
    <row r="19" spans="1:17" s="1" customFormat="1" ht="30">
      <c r="A19" s="43"/>
      <c r="B19" s="8">
        <v>2024</v>
      </c>
      <c r="C19" s="10" t="s">
        <v>24</v>
      </c>
      <c r="D19" s="29">
        <v>1291</v>
      </c>
      <c r="E19" s="39" t="s">
        <v>9</v>
      </c>
      <c r="F19" s="13">
        <v>376.69</v>
      </c>
      <c r="G19" s="31" t="s">
        <v>18</v>
      </c>
      <c r="H19" s="32"/>
      <c r="I19" s="40" t="s">
        <v>20</v>
      </c>
      <c r="J19" s="4"/>
      <c r="K19" s="4"/>
      <c r="L19" s="4"/>
      <c r="M19" s="4"/>
      <c r="N19" s="4"/>
      <c r="O19" s="4"/>
      <c r="P19" s="4"/>
      <c r="Q19" s="4"/>
    </row>
    <row r="20" spans="1:17" s="1" customFormat="1" ht="25.5">
      <c r="A20" s="43"/>
      <c r="B20" s="8">
        <v>2024</v>
      </c>
      <c r="C20" s="10" t="s">
        <v>24</v>
      </c>
      <c r="D20" s="29">
        <v>2392</v>
      </c>
      <c r="E20" s="33" t="s">
        <v>19</v>
      </c>
      <c r="F20" s="31">
        <f>98756.7</f>
        <v>98756.7</v>
      </c>
      <c r="G20" s="31" t="s">
        <v>17</v>
      </c>
      <c r="H20" s="32"/>
      <c r="I20" s="34"/>
      <c r="J20" s="4"/>
      <c r="K20" s="4"/>
      <c r="L20" s="4"/>
      <c r="M20" s="4"/>
      <c r="N20" s="4"/>
      <c r="O20" s="4"/>
      <c r="P20" s="4"/>
      <c r="Q20" s="4"/>
    </row>
    <row r="21" spans="1:17" s="1" customFormat="1">
      <c r="A21" s="44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1" customFormat="1">
      <c r="A22" s="2"/>
      <c r="B22" s="5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s="1" customFormat="1">
      <c r="A23" s="2"/>
      <c r="B23" s="2"/>
      <c r="C23" s="3"/>
      <c r="D23" s="7"/>
      <c r="E23" s="4"/>
      <c r="F23" s="6"/>
      <c r="G23" s="4"/>
      <c r="H23" s="4"/>
      <c r="I23" s="4"/>
      <c r="J23" s="4"/>
      <c r="K23" s="4"/>
      <c r="L23" s="4"/>
      <c r="M23" s="4"/>
      <c r="N23" s="4"/>
      <c r="O23" s="4"/>
    </row>
    <row r="24" spans="1:17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</row>
    <row r="26" spans="1:17">
      <c r="F26" s="24"/>
    </row>
  </sheetData>
  <mergeCells count="1">
    <mergeCell ref="A4:A2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8B3E-FAA1-444D-B19E-65B10E375799}">
  <dimension ref="A1:S23"/>
  <sheetViews>
    <sheetView workbookViewId="0">
      <selection activeCell="F14" sqref="F14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49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42" t="s">
        <v>11</v>
      </c>
      <c r="B4" s="8">
        <v>2024</v>
      </c>
      <c r="C4" s="10" t="s">
        <v>45</v>
      </c>
      <c r="D4" s="11">
        <v>3111</v>
      </c>
      <c r="E4" s="12" t="s">
        <v>3</v>
      </c>
      <c r="F4" s="13">
        <f>162556.91</f>
        <v>162556.91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43"/>
      <c r="B5" s="8">
        <v>2024</v>
      </c>
      <c r="C5" s="10" t="s">
        <v>45</v>
      </c>
      <c r="D5" s="11">
        <v>3113</v>
      </c>
      <c r="E5" s="12" t="s">
        <v>4</v>
      </c>
      <c r="F5" s="13">
        <v>2043.79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43"/>
      <c r="B6" s="8">
        <v>2024</v>
      </c>
      <c r="C6" s="10" t="s">
        <v>45</v>
      </c>
      <c r="D6" s="11">
        <v>3121</v>
      </c>
      <c r="E6" s="12" t="s">
        <v>7</v>
      </c>
      <c r="F6" s="13">
        <f>140</f>
        <v>140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43"/>
      <c r="B7" s="8">
        <v>2024</v>
      </c>
      <c r="C7" s="10" t="s">
        <v>45</v>
      </c>
      <c r="D7" s="11">
        <v>3132</v>
      </c>
      <c r="E7" s="12" t="s">
        <v>6</v>
      </c>
      <c r="F7" s="13">
        <v>26434.29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43"/>
      <c r="B8" s="8">
        <v>2024</v>
      </c>
      <c r="C8" s="10" t="s">
        <v>45</v>
      </c>
      <c r="D8" s="11">
        <v>3211</v>
      </c>
      <c r="E8" s="12" t="s">
        <v>8</v>
      </c>
      <c r="F8" s="13">
        <f>170+15+3.5+18.5+45+15+30+465.96+328.8+15+400+135</f>
        <v>1641.76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43"/>
      <c r="B9" s="8">
        <v>2024</v>
      </c>
      <c r="C9" s="10" t="s">
        <v>45</v>
      </c>
      <c r="D9" s="11">
        <v>3212</v>
      </c>
      <c r="E9" s="12" t="s">
        <v>5</v>
      </c>
      <c r="F9" s="13">
        <v>3411.14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>
      <c r="A10" s="43"/>
      <c r="B10" s="8">
        <v>2024</v>
      </c>
      <c r="C10" s="10" t="s">
        <v>45</v>
      </c>
      <c r="D10" s="11">
        <v>3233</v>
      </c>
      <c r="E10" s="27" t="s">
        <v>50</v>
      </c>
      <c r="F10" s="13">
        <f>19.95</f>
        <v>19.95</v>
      </c>
      <c r="G10" s="28" t="s">
        <v>51</v>
      </c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>
      <c r="A11" s="43"/>
      <c r="B11" s="8">
        <v>2024</v>
      </c>
      <c r="C11" s="10" t="s">
        <v>45</v>
      </c>
      <c r="D11" s="11">
        <v>3237</v>
      </c>
      <c r="E11" s="27" t="s">
        <v>56</v>
      </c>
      <c r="F11" s="13">
        <v>12.5</v>
      </c>
      <c r="G11" s="28" t="s">
        <v>52</v>
      </c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43"/>
      <c r="B12" s="8">
        <v>2024</v>
      </c>
      <c r="C12" s="10" t="s">
        <v>45</v>
      </c>
      <c r="D12" s="11">
        <v>3239</v>
      </c>
      <c r="E12" s="27" t="s">
        <v>38</v>
      </c>
      <c r="F12" s="13">
        <f>20</f>
        <v>20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43"/>
      <c r="B13" s="8">
        <v>2024</v>
      </c>
      <c r="C13" s="10" t="s">
        <v>45</v>
      </c>
      <c r="D13" s="15" t="s">
        <v>0</v>
      </c>
      <c r="E13" s="12" t="s">
        <v>1</v>
      </c>
      <c r="F13" s="13">
        <f>3238.35+1023.87</f>
        <v>4262.22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43"/>
      <c r="B14" s="8">
        <v>2024</v>
      </c>
      <c r="C14" s="10" t="s">
        <v>45</v>
      </c>
      <c r="D14" s="11">
        <v>3295</v>
      </c>
      <c r="E14" s="12" t="s">
        <v>2</v>
      </c>
      <c r="F14" s="13">
        <f>336</f>
        <v>336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43"/>
      <c r="B15" s="8">
        <v>2024</v>
      </c>
      <c r="C15" s="10" t="s">
        <v>45</v>
      </c>
      <c r="D15" s="11">
        <v>3431</v>
      </c>
      <c r="E15" s="27" t="s">
        <v>48</v>
      </c>
      <c r="F15" s="13">
        <f>5.31+5.32+26.78+50.17+60.1</f>
        <v>147.68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43"/>
      <c r="B16" s="8">
        <v>2024</v>
      </c>
      <c r="C16" s="10" t="s">
        <v>45</v>
      </c>
      <c r="D16" s="11">
        <v>3431</v>
      </c>
      <c r="E16" s="27" t="s">
        <v>48</v>
      </c>
      <c r="F16" s="13">
        <f>22.65+8.3</f>
        <v>30.95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43"/>
      <c r="B17" s="8">
        <v>2024</v>
      </c>
      <c r="C17" s="10" t="s">
        <v>45</v>
      </c>
      <c r="D17" s="11">
        <v>1291</v>
      </c>
      <c r="E17" s="17" t="s">
        <v>9</v>
      </c>
      <c r="F17" s="13">
        <v>282.48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5.5">
      <c r="A18" s="44"/>
      <c r="B18" s="8">
        <v>2024</v>
      </c>
      <c r="C18" s="10" t="s">
        <v>45</v>
      </c>
      <c r="D18" s="29">
        <v>2392</v>
      </c>
      <c r="E18" s="33" t="s">
        <v>19</v>
      </c>
      <c r="F18" s="13">
        <f>72068.8+327.25</f>
        <v>72396.05</v>
      </c>
      <c r="G18" s="31" t="s">
        <v>17</v>
      </c>
      <c r="H18" s="32"/>
      <c r="I18" s="34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>
      <c r="F23" s="24"/>
    </row>
  </sheetData>
  <mergeCells count="1">
    <mergeCell ref="A4:A18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9182-9414-410B-B86F-19EB92A3183C}">
  <dimension ref="A1:S24"/>
  <sheetViews>
    <sheetView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57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42" t="s">
        <v>11</v>
      </c>
      <c r="B4" s="8">
        <v>2024</v>
      </c>
      <c r="C4" s="10" t="s">
        <v>58</v>
      </c>
      <c r="D4" s="11">
        <v>3111</v>
      </c>
      <c r="E4" s="12" t="s">
        <v>3</v>
      </c>
      <c r="F4" s="13">
        <f>166076.3+1049.72</f>
        <v>167126.01999999999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43"/>
      <c r="B5" s="8">
        <v>2024</v>
      </c>
      <c r="C5" s="10" t="s">
        <v>58</v>
      </c>
      <c r="D5" s="11">
        <v>3113</v>
      </c>
      <c r="E5" s="12" t="s">
        <v>4</v>
      </c>
      <c r="F5" s="13">
        <f>2526.45</f>
        <v>2526.4499999999998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43"/>
      <c r="B6" s="8">
        <v>2024</v>
      </c>
      <c r="C6" s="10" t="s">
        <v>59</v>
      </c>
      <c r="D6" s="11">
        <v>3121</v>
      </c>
      <c r="E6" s="12" t="s">
        <v>7</v>
      </c>
      <c r="F6" s="13">
        <f>280+24300+140</f>
        <v>24720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43"/>
      <c r="B7" s="8">
        <v>2024</v>
      </c>
      <c r="C7" s="10" t="s">
        <v>58</v>
      </c>
      <c r="D7" s="11">
        <v>3132</v>
      </c>
      <c r="E7" s="12" t="s">
        <v>6</v>
      </c>
      <c r="F7" s="13">
        <f>27162.81+173.2</f>
        <v>27336.010000000002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43"/>
      <c r="B8" s="8">
        <v>2024</v>
      </c>
      <c r="C8" s="10" t="s">
        <v>58</v>
      </c>
      <c r="D8" s="11">
        <v>3211</v>
      </c>
      <c r="E8" s="12" t="s">
        <v>8</v>
      </c>
      <c r="F8" s="13">
        <f>30+30+30+199+165+165+0.72+100+100+180+165+172+165+100+100+180+15+80+80+116.06+360.35+30+30+30+240.99+30+689.88+553.1+240</f>
        <v>4377.1000000000004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43"/>
      <c r="B9" s="8">
        <v>2024</v>
      </c>
      <c r="C9" s="10" t="s">
        <v>58</v>
      </c>
      <c r="D9" s="11">
        <v>3212</v>
      </c>
      <c r="E9" s="12" t="s">
        <v>5</v>
      </c>
      <c r="F9" s="13">
        <f>3489.93</f>
        <v>3489.93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43"/>
      <c r="B10" s="8">
        <v>2024</v>
      </c>
      <c r="C10" s="10" t="s">
        <v>58</v>
      </c>
      <c r="D10" s="11">
        <v>3211</v>
      </c>
      <c r="E10" s="12" t="s">
        <v>47</v>
      </c>
      <c r="F10" s="13">
        <f>32.4</f>
        <v>32.4</v>
      </c>
      <c r="G10" s="13" t="s">
        <v>60</v>
      </c>
      <c r="H10" s="14" t="s">
        <v>61</v>
      </c>
      <c r="I10" s="13" t="s">
        <v>62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43"/>
      <c r="B11" s="8">
        <v>2024</v>
      </c>
      <c r="C11" s="10" t="s">
        <v>58</v>
      </c>
      <c r="D11" s="11">
        <v>3224</v>
      </c>
      <c r="E11" s="12" t="s">
        <v>66</v>
      </c>
      <c r="F11" s="13">
        <f>7.3</f>
        <v>7.3</v>
      </c>
      <c r="G11" s="13" t="s">
        <v>60</v>
      </c>
      <c r="H11" s="14" t="s">
        <v>61</v>
      </c>
      <c r="I11" s="13" t="s">
        <v>62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43"/>
      <c r="B12" s="8">
        <v>2024</v>
      </c>
      <c r="C12" s="10" t="s">
        <v>58</v>
      </c>
      <c r="D12" s="11">
        <v>3233</v>
      </c>
      <c r="E12" s="27" t="s">
        <v>50</v>
      </c>
      <c r="F12" s="13">
        <f>47.5</f>
        <v>47.5</v>
      </c>
      <c r="G12" s="28" t="s">
        <v>63</v>
      </c>
      <c r="H12" s="14" t="s">
        <v>64</v>
      </c>
      <c r="I12" s="13" t="s">
        <v>65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43"/>
      <c r="B13" s="8">
        <v>2024</v>
      </c>
      <c r="C13" s="10" t="s">
        <v>58</v>
      </c>
      <c r="D13" s="15" t="s">
        <v>0</v>
      </c>
      <c r="E13" s="12" t="s">
        <v>1</v>
      </c>
      <c r="F13" s="13">
        <f>3238.35+455.7</f>
        <v>3694.0499999999997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43"/>
      <c r="B14" s="8">
        <v>2024</v>
      </c>
      <c r="C14" s="10" t="s">
        <v>58</v>
      </c>
      <c r="D14" s="11">
        <v>3295</v>
      </c>
      <c r="E14" s="12" t="s">
        <v>2</v>
      </c>
      <c r="F14" s="13">
        <f>99+99+33+336</f>
        <v>567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43"/>
      <c r="B15" s="8">
        <v>2024</v>
      </c>
      <c r="C15" s="10" t="s">
        <v>58</v>
      </c>
      <c r="D15" s="11">
        <v>3433</v>
      </c>
      <c r="E15" s="12" t="s">
        <v>46</v>
      </c>
      <c r="F15" s="13">
        <v>9.49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43"/>
      <c r="B16" s="8">
        <v>2024</v>
      </c>
      <c r="C16" s="10" t="s">
        <v>58</v>
      </c>
      <c r="D16" s="11">
        <v>3431</v>
      </c>
      <c r="E16" s="27" t="s">
        <v>48</v>
      </c>
      <c r="F16" s="13">
        <v>107.32</v>
      </c>
      <c r="G16" s="13" t="s">
        <v>26</v>
      </c>
      <c r="H16" s="14" t="s">
        <v>27</v>
      </c>
      <c r="I16" s="13" t="s">
        <v>28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43"/>
      <c r="B17" s="8">
        <v>2024</v>
      </c>
      <c r="C17" s="10" t="s">
        <v>58</v>
      </c>
      <c r="D17" s="11">
        <v>3431</v>
      </c>
      <c r="E17" s="27" t="s">
        <v>48</v>
      </c>
      <c r="F17" s="13">
        <v>38.26</v>
      </c>
      <c r="G17" s="13" t="s">
        <v>53</v>
      </c>
      <c r="H17" s="14" t="s">
        <v>54</v>
      </c>
      <c r="I17" s="13" t="s">
        <v>55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43"/>
      <c r="B18" s="8">
        <v>2024</v>
      </c>
      <c r="C18" s="10" t="s">
        <v>58</v>
      </c>
      <c r="D18" s="11">
        <v>1291</v>
      </c>
      <c r="E18" s="17" t="s">
        <v>9</v>
      </c>
      <c r="F18" s="13">
        <f>270.24</f>
        <v>270.24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44"/>
      <c r="B19" s="8">
        <v>2024</v>
      </c>
      <c r="C19" s="10" t="s">
        <v>58</v>
      </c>
      <c r="D19" s="29">
        <v>2392</v>
      </c>
      <c r="E19" s="33" t="s">
        <v>19</v>
      </c>
      <c r="F19" s="13">
        <f>65390.93</f>
        <v>65390.93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42F4-56B2-4647-B302-545124154196}">
  <dimension ref="A1:S28"/>
  <sheetViews>
    <sheetView topLeftCell="A5"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67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42" t="s">
        <v>11</v>
      </c>
      <c r="B4" s="8">
        <v>2024</v>
      </c>
      <c r="C4" s="10" t="s">
        <v>68</v>
      </c>
      <c r="D4" s="11">
        <v>3111</v>
      </c>
      <c r="E4" s="12" t="s">
        <v>3</v>
      </c>
      <c r="F4" s="13">
        <f>161761.03</f>
        <v>161761.03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43"/>
      <c r="B5" s="8">
        <v>2024</v>
      </c>
      <c r="C5" s="10" t="s">
        <v>68</v>
      </c>
      <c r="D5" s="11">
        <v>3113</v>
      </c>
      <c r="E5" s="12" t="s">
        <v>4</v>
      </c>
      <c r="F5" s="13">
        <f>3208.76</f>
        <v>3208.76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43"/>
      <c r="B6" s="8">
        <v>2024</v>
      </c>
      <c r="C6" s="10" t="s">
        <v>68</v>
      </c>
      <c r="D6" s="11">
        <v>3121</v>
      </c>
      <c r="E6" s="12" t="s">
        <v>7</v>
      </c>
      <c r="F6" s="13">
        <f>840+70</f>
        <v>910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43"/>
      <c r="B7" s="8">
        <v>2024</v>
      </c>
      <c r="C7" s="10" t="s">
        <v>68</v>
      </c>
      <c r="D7" s="11">
        <v>3132</v>
      </c>
      <c r="E7" s="12" t="s">
        <v>6</v>
      </c>
      <c r="F7" s="13">
        <f>26527.59</f>
        <v>26527.59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43"/>
      <c r="B8" s="8">
        <v>2024</v>
      </c>
      <c r="C8" s="10" t="s">
        <v>68</v>
      </c>
      <c r="D8" s="11">
        <v>3211</v>
      </c>
      <c r="E8" s="12" t="s">
        <v>8</v>
      </c>
      <c r="F8" s="13">
        <f>85+15+171.49+20.49+426.3+15+53.3+21.2+160+15+15</f>
        <v>997.78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43"/>
      <c r="B9" s="8">
        <v>2024</v>
      </c>
      <c r="C9" s="10" t="s">
        <v>68</v>
      </c>
      <c r="D9" s="11">
        <v>3212</v>
      </c>
      <c r="E9" s="12" t="s">
        <v>5</v>
      </c>
      <c r="F9" s="13">
        <f>2962.87</f>
        <v>2962.87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43"/>
      <c r="B10" s="8">
        <v>2024</v>
      </c>
      <c r="C10" s="10" t="s">
        <v>68</v>
      </c>
      <c r="D10" s="11">
        <v>3211</v>
      </c>
      <c r="E10" s="12" t="s">
        <v>72</v>
      </c>
      <c r="F10" s="13">
        <f>3.5</f>
        <v>3.5</v>
      </c>
      <c r="G10" s="13" t="s">
        <v>69</v>
      </c>
      <c r="H10" s="14" t="s">
        <v>70</v>
      </c>
      <c r="I10" s="13" t="s">
        <v>71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43"/>
      <c r="B11" s="8">
        <v>2024</v>
      </c>
      <c r="C11" s="10" t="s">
        <v>68</v>
      </c>
      <c r="D11" s="11">
        <v>3221</v>
      </c>
      <c r="E11" s="12" t="s">
        <v>80</v>
      </c>
      <c r="F11" s="13">
        <f>5.59</f>
        <v>5.59</v>
      </c>
      <c r="G11" s="13" t="s">
        <v>81</v>
      </c>
      <c r="H11" s="14" t="s">
        <v>82</v>
      </c>
      <c r="I11" s="13" t="s">
        <v>83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43"/>
      <c r="B12" s="8">
        <v>2024</v>
      </c>
      <c r="C12" s="10" t="s">
        <v>68</v>
      </c>
      <c r="D12" s="11">
        <v>3224</v>
      </c>
      <c r="E12" s="12" t="s">
        <v>66</v>
      </c>
      <c r="F12" s="13">
        <v>100.18</v>
      </c>
      <c r="G12" s="13" t="s">
        <v>77</v>
      </c>
      <c r="H12" s="14" t="s">
        <v>78</v>
      </c>
      <c r="I12" s="13" t="s">
        <v>79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43"/>
      <c r="B13" s="8">
        <v>2024</v>
      </c>
      <c r="C13" s="10" t="s">
        <v>68</v>
      </c>
      <c r="D13" s="15" t="s">
        <v>0</v>
      </c>
      <c r="E13" s="12" t="s">
        <v>1</v>
      </c>
      <c r="F13" s="13">
        <f>3238.35+163.94</f>
        <v>3402.29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43"/>
      <c r="B14" s="8">
        <v>2024</v>
      </c>
      <c r="C14" s="10" t="s">
        <v>68</v>
      </c>
      <c r="D14" s="15">
        <v>3293</v>
      </c>
      <c r="E14" s="12" t="s">
        <v>73</v>
      </c>
      <c r="F14" s="13">
        <f>201.1</f>
        <v>201.1</v>
      </c>
      <c r="G14" s="13" t="s">
        <v>74</v>
      </c>
      <c r="H14" s="14" t="s">
        <v>75</v>
      </c>
      <c r="I14" s="13" t="s">
        <v>76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30">
      <c r="A15" s="43"/>
      <c r="B15" s="8">
        <v>2024</v>
      </c>
      <c r="C15" s="10" t="s">
        <v>68</v>
      </c>
      <c r="D15" s="15">
        <v>3299</v>
      </c>
      <c r="E15" s="12" t="s">
        <v>84</v>
      </c>
      <c r="F15" s="13">
        <f>350</f>
        <v>350</v>
      </c>
      <c r="G15" s="13" t="s">
        <v>85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30">
      <c r="A16" s="43"/>
      <c r="B16" s="8">
        <v>2024</v>
      </c>
      <c r="C16" s="10" t="s">
        <v>68</v>
      </c>
      <c r="D16" s="15">
        <v>3299</v>
      </c>
      <c r="E16" s="12" t="s">
        <v>84</v>
      </c>
      <c r="F16" s="13">
        <f>6.74</f>
        <v>6.74</v>
      </c>
      <c r="G16" s="13" t="s">
        <v>91</v>
      </c>
      <c r="H16" s="14" t="s">
        <v>86</v>
      </c>
      <c r="I16" s="13" t="s">
        <v>87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43"/>
      <c r="B17" s="8">
        <v>2024</v>
      </c>
      <c r="C17" s="10" t="s">
        <v>68</v>
      </c>
      <c r="D17" s="15">
        <v>3299</v>
      </c>
      <c r="E17" s="12" t="s">
        <v>84</v>
      </c>
      <c r="F17" s="13">
        <f>36</f>
        <v>36</v>
      </c>
      <c r="G17" s="13" t="s">
        <v>88</v>
      </c>
      <c r="H17" s="14" t="s">
        <v>89</v>
      </c>
      <c r="I17" s="13" t="s">
        <v>90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43"/>
      <c r="B18" s="8">
        <v>2024</v>
      </c>
      <c r="C18" s="10" t="s">
        <v>68</v>
      </c>
      <c r="D18" s="15">
        <v>3299</v>
      </c>
      <c r="E18" s="12" t="s">
        <v>84</v>
      </c>
      <c r="F18" s="13">
        <f>2800</f>
        <v>2800</v>
      </c>
      <c r="G18" s="13" t="s">
        <v>42</v>
      </c>
      <c r="H18" s="14"/>
      <c r="I18" s="13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43"/>
      <c r="B19" s="8">
        <v>2024</v>
      </c>
      <c r="C19" s="10" t="s">
        <v>68</v>
      </c>
      <c r="D19" s="11">
        <v>3295</v>
      </c>
      <c r="E19" s="12" t="s">
        <v>2</v>
      </c>
      <c r="F19" s="13">
        <f>336</f>
        <v>336</v>
      </c>
      <c r="G19" s="13" t="s">
        <v>17</v>
      </c>
      <c r="H19" s="14"/>
      <c r="I19" s="13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43"/>
      <c r="B20" s="8">
        <v>2024</v>
      </c>
      <c r="C20" s="10" t="s">
        <v>68</v>
      </c>
      <c r="D20" s="11">
        <v>3433</v>
      </c>
      <c r="E20" s="12" t="s">
        <v>46</v>
      </c>
      <c r="F20" s="13"/>
      <c r="G20" s="13" t="s">
        <v>17</v>
      </c>
      <c r="H20" s="14"/>
      <c r="I20" s="13"/>
      <c r="J20" s="4"/>
      <c r="K20" s="4"/>
      <c r="L20" s="4"/>
      <c r="M20" s="4"/>
      <c r="N20" s="4"/>
      <c r="O20" s="4"/>
      <c r="P20" s="4"/>
      <c r="Q20" s="4"/>
    </row>
    <row r="21" spans="1:17" s="1" customFormat="1" ht="25.5">
      <c r="A21" s="43"/>
      <c r="B21" s="8">
        <v>2024</v>
      </c>
      <c r="C21" s="10" t="s">
        <v>68</v>
      </c>
      <c r="D21" s="11">
        <v>3431</v>
      </c>
      <c r="E21" s="27" t="s">
        <v>48</v>
      </c>
      <c r="F21" s="13">
        <f>142.5+45.79+48.4+51.51</f>
        <v>288.2</v>
      </c>
      <c r="G21" s="13" t="s">
        <v>26</v>
      </c>
      <c r="H21" s="14" t="s">
        <v>27</v>
      </c>
      <c r="I21" s="13" t="s">
        <v>28</v>
      </c>
      <c r="J21" s="4"/>
      <c r="K21" s="4"/>
      <c r="L21" s="4"/>
      <c r="M21" s="4"/>
      <c r="N21" s="4"/>
      <c r="O21" s="4"/>
      <c r="P21" s="4"/>
      <c r="Q21" s="4"/>
    </row>
    <row r="22" spans="1:17" s="1" customFormat="1" ht="30">
      <c r="A22" s="43"/>
      <c r="B22" s="8">
        <v>2024</v>
      </c>
      <c r="C22" s="10" t="s">
        <v>68</v>
      </c>
      <c r="D22" s="11">
        <v>1291</v>
      </c>
      <c r="E22" s="17" t="s">
        <v>9</v>
      </c>
      <c r="F22" s="13">
        <f>61.92</f>
        <v>61.92</v>
      </c>
      <c r="G22" s="13" t="s">
        <v>18</v>
      </c>
      <c r="H22" s="14"/>
      <c r="I22" s="26" t="s">
        <v>20</v>
      </c>
      <c r="J22" s="4"/>
      <c r="K22" s="4"/>
      <c r="L22" s="4"/>
      <c r="M22" s="4"/>
      <c r="N22" s="4"/>
      <c r="O22" s="4"/>
      <c r="P22" s="4"/>
      <c r="Q22" s="4"/>
    </row>
    <row r="23" spans="1:17" s="1" customFormat="1" ht="25.5">
      <c r="A23" s="44"/>
      <c r="B23" s="8">
        <v>2024</v>
      </c>
      <c r="C23" s="10" t="s">
        <v>68</v>
      </c>
      <c r="D23" s="29">
        <v>2392</v>
      </c>
      <c r="E23" s="33" t="s">
        <v>19</v>
      </c>
      <c r="F23" s="13">
        <f>135636.58</f>
        <v>135636.57999999999</v>
      </c>
      <c r="G23" s="31" t="s">
        <v>17</v>
      </c>
      <c r="H23" s="32"/>
      <c r="I23" s="34"/>
      <c r="J23" s="4"/>
      <c r="K23" s="4"/>
      <c r="L23" s="4"/>
      <c r="M23" s="4"/>
      <c r="N23" s="4"/>
      <c r="O23" s="4"/>
      <c r="P23" s="4"/>
      <c r="Q23" s="4"/>
    </row>
    <row r="24" spans="1:17" s="1" customFormat="1">
      <c r="A24" s="2"/>
      <c r="B24" s="5"/>
      <c r="C24" s="3"/>
      <c r="D24" s="7"/>
      <c r="E24" s="4"/>
      <c r="F24" s="6"/>
      <c r="G24" s="4"/>
      <c r="H24" s="4"/>
      <c r="I24" s="4"/>
      <c r="J24" s="4"/>
      <c r="K24" s="4"/>
      <c r="L24" s="4"/>
      <c r="M24" s="4"/>
      <c r="N24" s="4"/>
      <c r="O24" s="4"/>
    </row>
    <row r="25" spans="1:17" s="1" customFormat="1">
      <c r="A25" s="2"/>
      <c r="B25" s="2"/>
      <c r="C25" s="3"/>
      <c r="D25" s="7"/>
      <c r="E25" s="4"/>
      <c r="F25" s="6"/>
      <c r="G25" s="4"/>
      <c r="H25" s="4"/>
      <c r="I25" s="4"/>
      <c r="J25" s="4"/>
      <c r="K25" s="4"/>
      <c r="L25" s="4"/>
      <c r="M25" s="4"/>
      <c r="N25" s="4"/>
      <c r="O25" s="4"/>
    </row>
    <row r="26" spans="1:17" s="1" customFormat="1">
      <c r="A26" s="2"/>
      <c r="B26" s="2"/>
      <c r="C26" s="3"/>
      <c r="D26" s="7"/>
      <c r="E26" s="4"/>
      <c r="F26" s="24"/>
      <c r="G26" s="4"/>
      <c r="H26" s="4"/>
      <c r="I26" s="4"/>
      <c r="J26" s="4"/>
      <c r="K26" s="4"/>
      <c r="L26" s="4"/>
      <c r="M26" s="4"/>
      <c r="N26" s="4"/>
      <c r="O26" s="4"/>
    </row>
    <row r="28" spans="1:17">
      <c r="F28" s="24"/>
    </row>
  </sheetData>
  <mergeCells count="1">
    <mergeCell ref="A4:A2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3E0F-9F95-44AC-B559-15B6FC6286EA}">
  <dimension ref="A1:S24"/>
  <sheetViews>
    <sheetView tabSelected="1" topLeftCell="B1" workbookViewId="0">
      <selection activeCell="G7" sqref="G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92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42" t="s">
        <v>11</v>
      </c>
      <c r="B4" s="8">
        <v>2024</v>
      </c>
      <c r="C4" s="10" t="s">
        <v>93</v>
      </c>
      <c r="D4" s="11">
        <v>3111</v>
      </c>
      <c r="E4" s="12" t="s">
        <v>3</v>
      </c>
      <c r="F4" s="13">
        <v>170270.14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43"/>
      <c r="B5" s="8">
        <v>2024</v>
      </c>
      <c r="C5" s="10" t="s">
        <v>93</v>
      </c>
      <c r="D5" s="11">
        <v>3113</v>
      </c>
      <c r="E5" s="12" t="s">
        <v>4</v>
      </c>
      <c r="F5" s="13">
        <v>1819.19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43"/>
      <c r="B6" s="8">
        <v>2024</v>
      </c>
      <c r="C6" s="10" t="s">
        <v>93</v>
      </c>
      <c r="D6" s="11">
        <v>3121</v>
      </c>
      <c r="E6" s="12" t="s">
        <v>7</v>
      </c>
      <c r="F6" s="13">
        <f>35</f>
        <v>35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43"/>
      <c r="B7" s="8">
        <v>2024</v>
      </c>
      <c r="C7" s="10" t="s">
        <v>93</v>
      </c>
      <c r="D7" s="11">
        <v>3132</v>
      </c>
      <c r="E7" s="12" t="s">
        <v>6</v>
      </c>
      <c r="F7" s="13">
        <v>27788.45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43"/>
      <c r="B8" s="8">
        <v>2024</v>
      </c>
      <c r="C8" s="10" t="s">
        <v>93</v>
      </c>
      <c r="D8" s="11">
        <v>3211</v>
      </c>
      <c r="E8" s="12" t="s">
        <v>8</v>
      </c>
      <c r="F8" s="13">
        <f>184.2+30+30+30</f>
        <v>274.2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43"/>
      <c r="B9" s="8">
        <v>2024</v>
      </c>
      <c r="C9" s="10" t="s">
        <v>93</v>
      </c>
      <c r="D9" s="11">
        <v>3212</v>
      </c>
      <c r="E9" s="12" t="s">
        <v>5</v>
      </c>
      <c r="F9" s="13">
        <v>2711.34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43"/>
      <c r="B10" s="8">
        <v>2024</v>
      </c>
      <c r="C10" s="10" t="s">
        <v>93</v>
      </c>
      <c r="D10" s="11">
        <v>3221</v>
      </c>
      <c r="E10" s="12" t="s">
        <v>80</v>
      </c>
      <c r="F10" s="13">
        <v>49.99</v>
      </c>
      <c r="G10" s="13" t="s">
        <v>96</v>
      </c>
      <c r="H10" s="14" t="s">
        <v>97</v>
      </c>
      <c r="I10" s="13" t="s">
        <v>98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43"/>
      <c r="B11" s="8">
        <v>2024</v>
      </c>
      <c r="C11" s="10" t="s">
        <v>93</v>
      </c>
      <c r="D11" s="11">
        <v>3224</v>
      </c>
      <c r="E11" s="12" t="s">
        <v>66</v>
      </c>
      <c r="F11" s="13">
        <f>88.78</f>
        <v>88.78</v>
      </c>
      <c r="G11" s="13" t="s">
        <v>77</v>
      </c>
      <c r="H11" s="14" t="s">
        <v>78</v>
      </c>
      <c r="I11" s="13" t="s">
        <v>79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43"/>
      <c r="B12" s="8">
        <v>2024</v>
      </c>
      <c r="C12" s="10" t="s">
        <v>93</v>
      </c>
      <c r="D12" s="11">
        <v>3232</v>
      </c>
      <c r="E12" s="35" t="s">
        <v>33</v>
      </c>
      <c r="F12" s="13">
        <f>7</f>
        <v>7</v>
      </c>
      <c r="G12" s="28" t="s">
        <v>95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43"/>
      <c r="B13" s="8">
        <v>2024</v>
      </c>
      <c r="C13" s="10" t="s">
        <v>93</v>
      </c>
      <c r="D13" s="11">
        <v>3232</v>
      </c>
      <c r="E13" s="35" t="s">
        <v>33</v>
      </c>
      <c r="F13" s="13">
        <f>4.78+11.98</f>
        <v>16.760000000000002</v>
      </c>
      <c r="G13" s="13" t="s">
        <v>94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30">
      <c r="A14" s="43"/>
      <c r="B14" s="8">
        <v>2024</v>
      </c>
      <c r="C14" s="10" t="s">
        <v>93</v>
      </c>
      <c r="D14" s="11">
        <v>3239</v>
      </c>
      <c r="E14" s="35" t="s">
        <v>38</v>
      </c>
      <c r="F14" s="13">
        <f>55+70</f>
        <v>125</v>
      </c>
      <c r="G14" s="28" t="s">
        <v>43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43"/>
      <c r="B15" s="8">
        <v>2024</v>
      </c>
      <c r="C15" s="10" t="s">
        <v>68</v>
      </c>
      <c r="D15" s="15" t="s">
        <v>0</v>
      </c>
      <c r="E15" s="12" t="s">
        <v>1</v>
      </c>
      <c r="F15" s="13">
        <f>3238.35</f>
        <v>3238.35</v>
      </c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43"/>
      <c r="B16" s="8">
        <v>2024</v>
      </c>
      <c r="C16" s="10" t="s">
        <v>93</v>
      </c>
      <c r="D16" s="11">
        <v>3295</v>
      </c>
      <c r="E16" s="12" t="s">
        <v>2</v>
      </c>
      <c r="F16" s="13">
        <v>336</v>
      </c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43"/>
      <c r="B17" s="8">
        <v>2024</v>
      </c>
      <c r="C17" s="10" t="s">
        <v>93</v>
      </c>
      <c r="D17" s="11">
        <v>3431</v>
      </c>
      <c r="E17" s="27" t="s">
        <v>48</v>
      </c>
      <c r="F17" s="13">
        <f>95.95</f>
        <v>95.95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43"/>
      <c r="B18" s="8">
        <v>2024</v>
      </c>
      <c r="C18" s="10" t="s">
        <v>93</v>
      </c>
      <c r="D18" s="11">
        <v>1291</v>
      </c>
      <c r="E18" s="17" t="s">
        <v>9</v>
      </c>
      <c r="F18" s="13">
        <v>24.57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44"/>
      <c r="B19" s="8">
        <v>2024</v>
      </c>
      <c r="C19" s="10" t="s">
        <v>93</v>
      </c>
      <c r="D19" s="29">
        <v>2392</v>
      </c>
      <c r="E19" s="33" t="s">
        <v>19</v>
      </c>
      <c r="F19" s="13">
        <f>297031.38</f>
        <v>297031.38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89C920B950845A5A9F791F535ECDE" ma:contentTypeVersion="4" ma:contentTypeDescription="Create a new document." ma:contentTypeScope="" ma:versionID="284aa492a9fea19a047e720e936e715c">
  <xsd:schema xmlns:xsd="http://www.w3.org/2001/XMLSchema" xmlns:xs="http://www.w3.org/2001/XMLSchema" xmlns:p="http://schemas.microsoft.com/office/2006/metadata/properties" xmlns:ns3="9b7565f6-e040-447e-857f-ebf207ecbd59" targetNamespace="http://schemas.microsoft.com/office/2006/metadata/properties" ma:root="true" ma:fieldsID="fc32df0a404690dc0de6577f61458843" ns3:_="">
    <xsd:import namespace="9b7565f6-e040-447e-857f-ebf207ecb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65f6-e040-447e-857f-ebf207ecb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454995-73C5-4C2F-B294-AE73BABFF8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EC8862-0A03-497B-A7BD-491F221A116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65f6-e040-447e-857f-ebf207ecbd59"/>
  </ds:schemaRefs>
</ds:datastoreItem>
</file>

<file path=customXml/itemProps3.xml><?xml version="1.0" encoding="utf-8"?>
<ds:datastoreItem xmlns:ds="http://schemas.openxmlformats.org/officeDocument/2006/customXml" ds:itemID="{B694D255-19BD-40AB-A7F4-1E8A49B2F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65f6-e040-447e-857f-ebf207ec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objava 03</vt:lpstr>
      <vt:lpstr>objava 04</vt:lpstr>
      <vt:lpstr>objava 05</vt:lpstr>
      <vt:lpstr>objava 06</vt:lpstr>
      <vt:lpstr>objava 07</vt:lpstr>
      <vt:lpstr>objava 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Buljan Cota</dc:creator>
  <cp:lastModifiedBy>Martina Matanovic</cp:lastModifiedBy>
  <cp:lastPrinted>2024-04-08T12:42:22Z</cp:lastPrinted>
  <dcterms:created xsi:type="dcterms:W3CDTF">2024-02-07T13:07:52Z</dcterms:created>
  <dcterms:modified xsi:type="dcterms:W3CDTF">2024-09-19T06:19:27Z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0x010100B5C89C920B950845A5A9F791F535ECDE</vt:lpwstr>
  </property>
</Properties>
</file>