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matanov\Desktop\"/>
    </mc:Choice>
  </mc:AlternateContent>
  <xr:revisionPtr revIDLastSave="0" documentId="13_ncr:1_{B71CB77F-8FF5-440E-94BD-68E74197F20A}" xr6:coauthVersionLast="47" xr6:coauthVersionMax="47" xr10:uidLastSave="{00000000-0000-0000-0000-000000000000}"/>
  <bookViews>
    <workbookView xWindow="0" yWindow="150" windowWidth="28800" windowHeight="15450" firstSheet="1" activeTab="11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  <sheet name="objava 10" sheetId="11" r:id="rId8"/>
    <sheet name="objava 11" sheetId="12" r:id="rId9"/>
    <sheet name="objava 12" sheetId="13" r:id="rId10"/>
    <sheet name="objava 01-25" sheetId="14" r:id="rId11"/>
    <sheet name="objava 02-25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5" l="1"/>
  <c r="F16" i="15"/>
  <c r="F8" i="15"/>
  <c r="F10" i="15"/>
  <c r="F19" i="15"/>
  <c r="F15" i="15"/>
  <c r="F13" i="15"/>
  <c r="F6" i="15"/>
  <c r="F5" i="15"/>
  <c r="F4" i="15"/>
  <c r="F17" i="15"/>
  <c r="F11" i="15"/>
  <c r="F12" i="15"/>
  <c r="F9" i="15"/>
  <c r="F7" i="15"/>
  <c r="F15" i="14"/>
  <c r="F9" i="14"/>
  <c r="F16" i="14"/>
  <c r="F6" i="14"/>
  <c r="F7" i="14"/>
  <c r="F14" i="14"/>
  <c r="F10" i="14"/>
  <c r="F8" i="14"/>
  <c r="F5" i="14"/>
  <c r="F4" i="14"/>
  <c r="F13" i="14"/>
  <c r="F12" i="14"/>
  <c r="F18" i="13"/>
  <c r="F16" i="13"/>
  <c r="F15" i="13"/>
  <c r="F7" i="13"/>
  <c r="F9" i="13"/>
  <c r="F19" i="13"/>
  <c r="F6" i="13"/>
  <c r="F11" i="13"/>
  <c r="F17" i="13"/>
  <c r="F10" i="13"/>
  <c r="F8" i="13"/>
  <c r="F5" i="13"/>
  <c r="F4" i="13"/>
  <c r="F13" i="13"/>
  <c r="F14" i="12"/>
  <c r="F13" i="12"/>
  <c r="F10" i="12"/>
  <c r="F8" i="12"/>
  <c r="F12" i="12"/>
  <c r="F15" i="12"/>
  <c r="F11" i="12"/>
  <c r="F12" i="11"/>
  <c r="F14" i="11"/>
  <c r="F15" i="11"/>
  <c r="F8" i="11"/>
  <c r="F16" i="11"/>
  <c r="F10" i="11"/>
  <c r="F13" i="11"/>
  <c r="F18" i="11"/>
  <c r="F6" i="11"/>
  <c r="F7" i="11"/>
  <c r="F9" i="11"/>
  <c r="F5" i="11"/>
  <c r="F4" i="11"/>
  <c r="F17" i="11"/>
  <c r="F11" i="11"/>
  <c r="F14" i="10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<sst xmlns="http://schemas.openxmlformats.org/spreadsheetml/2006/main" count="700" uniqueCount="142">
  <si>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</si>
  <si>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</si>
  <si>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</si>
  <si>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</si>
  <si>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</si>
  <si>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</si>
  <si>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</si>
  <si>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</si>
  <si>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</si>
  <si>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</si>
  <si>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</si>
  <si>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</si>
  <si>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</si>
  <si>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</si>
  <si>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</si>
  <si>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</si>
  <si>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</si>
  <si>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</si>
  <si>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</si>
  <si>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</si>
  <si>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</si>
  <si>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</si>
  <si>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</si>
  <si>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</si>
  <si>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</si>
  <si>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</si>
  <si>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</si>
  <si>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</si>
  <si>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</si>
  <si>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</si>
  <si>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</si>
  <si>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</si>
  <si>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</si>
  <si>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</si>
  <si>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</si>
  <si>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</si>
  <si>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</si>
  <si>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</si>
  <si>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</si>
  <si>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</si>
  <si>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</si>
  <si>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</si>
  <si>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</si>
  <si>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</si>
  <si>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</si>
  <si>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</si>
  <si>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</si>
  <si>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</si>
  <si>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</si>
  <si>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</si>
  <si>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</si>
  <si>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</si>
  <si>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</si>
  <si>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</si>
  <si>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</si>
  <si>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</si>
  <si>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</si>
  <si>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</si>
  <si>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</si>
  <si>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</si>
  <si>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</si>
  <si>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</si>
  <si>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</si>
  <si>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</si>
  <si>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</si>
  <si>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</si>
  <si>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</si>
  <si>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</si>
  <si>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</si>
  <si>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</si>
  <si>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</si>
  <si>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</si>
  <si>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</si>
  <si>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</si>
  <si>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</si>
  <si>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</si>
  <si>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</si>
  <si>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</si>
  <si>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</si>
  <si>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</si>
  <si>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</si>
  <si>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</si>
  <si>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</si>
  <si>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</si>
  <si>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</si>
  <si>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</si>
  <si>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</si>
  <si>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</si>
  <si>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</si>
  <si>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</si>
  <si>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</si>
  <si>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</si>
  <si>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</si>
  <si>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</si>
  <si>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</si>
  <si>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</si>
  <si>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</si>
  <si>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</si>
  <si>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</si>
  <si>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</si>
  <si>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</si>
  <si>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</si>
  <si>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</si>
  <si>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</si>
  <si>
    <t>INFORMACIJE O ISPLATI SREDSTAVA ZA LISTOPAD 2024.</t>
  </si>
  <si>
    <t>10</t>
  </si>
  <si>
    <t>TOKIĆ d.o.o.</t>
  </si>
  <si>
    <t>74867487620</t>
  </si>
  <si>
    <t>144 Brigade Hrvatske Vojske 1a, Sesvete</t>
  </si>
  <si>
    <t>INFORMACIJE O ISPLATI SREDSTAVA ZA STUDENI 2024.</t>
  </si>
  <si>
    <t>11</t>
  </si>
  <si>
    <t>PETROL d.o.o.</t>
  </si>
  <si>
    <t>75550985023</t>
  </si>
  <si>
    <t>Savska Opatovina 36,Zagreb</t>
  </si>
  <si>
    <t>Energija</t>
  </si>
  <si>
    <t>INFORMACIJE O ISPLATI SREDSTAVA ZA PROSINAC 2024.</t>
  </si>
  <si>
    <t>12</t>
  </si>
  <si>
    <t>Materijal i dielovi za tek.i inv.održavanje</t>
  </si>
  <si>
    <t>DAMAN D.O.O.</t>
  </si>
  <si>
    <t>LB KOM D.O.O.</t>
  </si>
  <si>
    <t>Uredski materijal</t>
  </si>
  <si>
    <t>MEDCOM</t>
  </si>
  <si>
    <t>OBRT CLASIC - POMERIO, VL.NENAD DOBRAS</t>
  </si>
  <si>
    <t>POMERIO 24, RIJEKA</t>
  </si>
  <si>
    <t>99465082167</t>
  </si>
  <si>
    <t>ADAMIĆEVA 13A, RIJEKA</t>
  </si>
  <si>
    <t>77080293828</t>
  </si>
  <si>
    <t>ŠKOLJIĆ 8/A, RIJEKA</t>
  </si>
  <si>
    <t>63854734452</t>
  </si>
  <si>
    <t>MARINA JAKOMINIĆA 2, RIJEKA</t>
  </si>
  <si>
    <t>INFORMACIJE O ISPLATI SREDSTAVA ZA SIJEČANJ 2025.</t>
  </si>
  <si>
    <t>01</t>
  </si>
  <si>
    <t>INFORMACIJE O ISPLATI SREDSTAVA ZA VELJAČA 2025.</t>
  </si>
  <si>
    <t>02</t>
  </si>
  <si>
    <t>LOKOT d.o.o.</t>
  </si>
  <si>
    <t>82916275062</t>
  </si>
  <si>
    <t>FIORELLO LA GUARDIA 9C, 51000 RIJEKA</t>
  </si>
  <si>
    <t>P.R.VITEZOVIĆA 3A, 51000 RIJEKA</t>
  </si>
  <si>
    <t>METRO CASH &amp;CARRY D.O.O.</t>
  </si>
  <si>
    <t>38016445738</t>
  </si>
  <si>
    <t>JANKOMIR 31, 10000 ZAGREB - SUSEDGRAD</t>
  </si>
  <si>
    <t>MISTER M EXPRESS,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</si>
</sst>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5" width="8.875" style="4"/>
    <col min="16" max="17" width="8.875" style="1"/>
  </cols>
  <sheetData>
    <row r="1" spans="1:19">
      <c r="A1" s="2" t="s">
        <v>23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50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0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0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0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0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0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0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0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0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50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0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50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0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>
      <c r="A17" s="50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0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0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>
      <c r="F23" s="24"/>
    </row>
    <row r="25" spans="1:17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B18" sqref="A18:XFD18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37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51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2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52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2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2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52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>
      <c r="A18" s="52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30">
      <c r="A19" s="52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>
      <c r="A20" s="52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>
      <c r="A21" s="53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49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52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52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2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2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2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>
      <c r="A18" s="53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57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2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2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3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7"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67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2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>
      <c r="A15" s="52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52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2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52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52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>
      <c r="A21" s="52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30">
      <c r="A22" s="52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>
      <c r="A23" s="53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B12" sqref="A12:XFD12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92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2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2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52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52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2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3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workbookViewId="0">
      <selection activeCell="F15" sqref="F15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4" customFormat="1" ht="14.45" customHeight="1">
      <c r="A4" s="54" t="s">
        <v>11</v>
      </c>
      <c r="B4" s="41">
        <v>2024</v>
      </c>
      <c r="C4" s="42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3"/>
      <c r="K4" s="43"/>
      <c r="L4" s="43"/>
      <c r="M4" s="43"/>
      <c r="N4" s="43"/>
      <c r="O4" s="43"/>
      <c r="P4" s="43"/>
      <c r="Q4" s="43"/>
    </row>
    <row r="5" spans="1:19" s="44" customFormat="1">
      <c r="A5" s="55"/>
      <c r="B5" s="41">
        <v>2024</v>
      </c>
      <c r="C5" s="42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3"/>
      <c r="K5" s="43"/>
      <c r="L5" s="43"/>
      <c r="M5" s="43"/>
      <c r="N5" s="43"/>
      <c r="O5" s="43"/>
      <c r="P5" s="43"/>
      <c r="Q5" s="43"/>
    </row>
    <row r="6" spans="1:19" s="44" customFormat="1">
      <c r="A6" s="55"/>
      <c r="B6" s="41">
        <v>2024</v>
      </c>
      <c r="C6" s="42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3"/>
      <c r="K6" s="43"/>
      <c r="L6" s="43"/>
      <c r="M6" s="43"/>
      <c r="N6" s="43"/>
      <c r="O6" s="43"/>
      <c r="P6" s="43"/>
      <c r="Q6" s="43"/>
    </row>
    <row r="7" spans="1:19" s="44" customFormat="1" ht="30">
      <c r="A7" s="55"/>
      <c r="B7" s="41">
        <v>2024</v>
      </c>
      <c r="C7" s="42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3"/>
      <c r="K7" s="43"/>
      <c r="L7" s="43"/>
      <c r="M7" s="43"/>
      <c r="N7" s="43"/>
      <c r="O7" s="43"/>
      <c r="P7" s="43"/>
      <c r="Q7" s="43"/>
    </row>
    <row r="8" spans="1:19" s="44" customFormat="1">
      <c r="A8" s="55"/>
      <c r="B8" s="41">
        <v>2024</v>
      </c>
      <c r="C8" s="42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3"/>
      <c r="K8" s="43"/>
      <c r="L8" s="43"/>
      <c r="M8" s="43"/>
      <c r="N8" s="43"/>
      <c r="O8" s="43"/>
      <c r="P8" s="43"/>
      <c r="Q8" s="43"/>
    </row>
    <row r="9" spans="1:19" s="44" customFormat="1" ht="30">
      <c r="A9" s="55"/>
      <c r="B9" s="41">
        <v>2024</v>
      </c>
      <c r="C9" s="42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3"/>
      <c r="K9" s="43"/>
      <c r="L9" s="43"/>
      <c r="M9" s="43"/>
      <c r="N9" s="43"/>
      <c r="O9" s="43"/>
      <c r="P9" s="43"/>
      <c r="Q9" s="43"/>
    </row>
    <row r="10" spans="1:19" s="44" customFormat="1" ht="30">
      <c r="A10" s="55"/>
      <c r="B10" s="41">
        <v>2024</v>
      </c>
      <c r="C10" s="42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3"/>
      <c r="K10" s="43"/>
      <c r="L10" s="43"/>
      <c r="M10" s="43"/>
      <c r="N10" s="43"/>
      <c r="O10" s="43"/>
      <c r="P10" s="43"/>
      <c r="Q10" s="43"/>
    </row>
    <row r="11" spans="1:19" s="44" customFormat="1" ht="30">
      <c r="A11" s="55"/>
      <c r="B11" s="41">
        <v>2024</v>
      </c>
      <c r="C11" s="42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3"/>
      <c r="K11" s="43"/>
      <c r="L11" s="43"/>
      <c r="M11" s="43"/>
      <c r="N11" s="43"/>
      <c r="O11" s="43"/>
      <c r="P11" s="43"/>
      <c r="Q11" s="43"/>
    </row>
    <row r="12" spans="1:19" s="44" customFormat="1" ht="45">
      <c r="A12" s="55"/>
      <c r="B12" s="41">
        <v>2024</v>
      </c>
      <c r="C12" s="42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3"/>
      <c r="K12" s="43"/>
      <c r="L12" s="43"/>
      <c r="M12" s="43"/>
      <c r="N12" s="43"/>
      <c r="O12" s="43"/>
      <c r="P12" s="43"/>
      <c r="Q12" s="43"/>
    </row>
    <row r="13" spans="1:19" s="44" customFormat="1">
      <c r="A13" s="55"/>
      <c r="B13" s="41">
        <v>2024</v>
      </c>
      <c r="C13" s="42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3"/>
      <c r="K13" s="43"/>
      <c r="L13" s="43"/>
      <c r="M13" s="43"/>
      <c r="N13" s="43"/>
      <c r="O13" s="43"/>
      <c r="P13" s="43"/>
      <c r="Q13" s="43"/>
    </row>
    <row r="14" spans="1:19" s="1" customFormat="1" ht="25.5">
      <c r="A14" s="55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4" customFormat="1" ht="25.5">
      <c r="A15" s="55"/>
      <c r="B15" s="41">
        <v>2024</v>
      </c>
      <c r="C15" s="42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3"/>
      <c r="K15" s="43"/>
      <c r="L15" s="43"/>
      <c r="M15" s="43"/>
      <c r="N15" s="43"/>
      <c r="O15" s="43"/>
      <c r="P15" s="43"/>
      <c r="Q15" s="43"/>
    </row>
    <row r="16" spans="1:19" s="44" customFormat="1" ht="30">
      <c r="A16" s="55"/>
      <c r="B16" s="41">
        <v>2024</v>
      </c>
      <c r="C16" s="42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3"/>
      <c r="K16" s="43"/>
      <c r="L16" s="43"/>
      <c r="M16" s="43"/>
      <c r="N16" s="43"/>
      <c r="O16" s="43"/>
      <c r="P16" s="43"/>
      <c r="Q16" s="43"/>
    </row>
    <row r="17" spans="1:17" s="44" customFormat="1" ht="23.25" customHeight="1">
      <c r="A17" s="56"/>
      <c r="B17" s="41">
        <v>2024</v>
      </c>
      <c r="C17" s="42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3"/>
      <c r="K17" s="43"/>
      <c r="L17" s="43"/>
      <c r="M17" s="43"/>
      <c r="N17" s="43"/>
      <c r="O17" s="43"/>
      <c r="P17" s="43"/>
      <c r="Q17" s="43"/>
    </row>
    <row r="18" spans="1:17" s="1" customFormat="1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8501-AA5B-4437-9843-13467E3B82D3}">
  <dimension ref="A1:S23"/>
  <sheetViews>
    <sheetView workbookViewId="0">
      <selection activeCell="B17" sqref="A17:XF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104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105</v>
      </c>
      <c r="D4" s="11">
        <v>3111</v>
      </c>
      <c r="E4" s="12" t="s">
        <v>3</v>
      </c>
      <c r="F4" s="13">
        <f>164950.22</f>
        <v>164950.22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105</v>
      </c>
      <c r="D5" s="11">
        <v>3113</v>
      </c>
      <c r="E5" s="12" t="s">
        <v>4</v>
      </c>
      <c r="F5" s="13">
        <f>2287.21</f>
        <v>2287.21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105</v>
      </c>
      <c r="D6" s="11">
        <v>3121</v>
      </c>
      <c r="E6" s="12" t="s">
        <v>7</v>
      </c>
      <c r="F6" s="13">
        <f>7995.79+70</f>
        <v>8065.79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105</v>
      </c>
      <c r="D7" s="11">
        <v>3132</v>
      </c>
      <c r="E7" s="12" t="s">
        <v>6</v>
      </c>
      <c r="F7" s="13">
        <f>1319.31+26909.51</f>
        <v>28228.82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8"/>
      <c r="B8" s="8">
        <v>2024</v>
      </c>
      <c r="C8" s="10" t="s">
        <v>105</v>
      </c>
      <c r="D8" s="11">
        <v>3211</v>
      </c>
      <c r="E8" s="12" t="s">
        <v>8</v>
      </c>
      <c r="F8" s="13">
        <f>15+15+15+195+45+22.5+15+30+30+85+80+88.5+60+109+60+167.88+88+80+15</f>
        <v>1215.8800000000001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8"/>
      <c r="B9" s="8">
        <v>2024</v>
      </c>
      <c r="C9" s="10" t="s">
        <v>105</v>
      </c>
      <c r="D9" s="11">
        <v>3212</v>
      </c>
      <c r="E9" s="12" t="s">
        <v>5</v>
      </c>
      <c r="F9" s="13">
        <f>3696.39</f>
        <v>3696.39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8"/>
      <c r="B10" s="8">
        <v>2024</v>
      </c>
      <c r="C10" s="10" t="s">
        <v>105</v>
      </c>
      <c r="D10" s="11">
        <v>3232</v>
      </c>
      <c r="E10" s="27" t="s">
        <v>33</v>
      </c>
      <c r="F10" s="13">
        <f>13</f>
        <v>13</v>
      </c>
      <c r="G10" s="28" t="s">
        <v>106</v>
      </c>
      <c r="H10" s="14" t="s">
        <v>107</v>
      </c>
      <c r="I10" s="13" t="s">
        <v>108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8"/>
      <c r="B11" s="8">
        <v>2024</v>
      </c>
      <c r="C11" s="10" t="s">
        <v>105</v>
      </c>
      <c r="D11" s="11">
        <v>3239</v>
      </c>
      <c r="E11" s="27" t="s">
        <v>38</v>
      </c>
      <c r="F11" s="13">
        <f>25+25</f>
        <v>50</v>
      </c>
      <c r="G11" s="28" t="s">
        <v>43</v>
      </c>
      <c r="H11" s="14"/>
      <c r="I11" s="28"/>
      <c r="J11" s="4"/>
      <c r="K11" s="4"/>
      <c r="L11" s="4"/>
      <c r="M11" s="4"/>
      <c r="N11" s="4"/>
      <c r="O11" s="4"/>
      <c r="P11" s="4"/>
      <c r="Q11" s="4"/>
    </row>
    <row r="12" spans="1:19" s="1" customFormat="1" ht="45">
      <c r="A12" s="58"/>
      <c r="B12" s="8">
        <v>2024</v>
      </c>
      <c r="C12" s="10" t="s">
        <v>105</v>
      </c>
      <c r="D12" s="15" t="s">
        <v>0</v>
      </c>
      <c r="E12" s="12" t="s">
        <v>1</v>
      </c>
      <c r="F12" s="13">
        <f>3238.35+163.94</f>
        <v>3402.29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58"/>
      <c r="B13" s="8">
        <v>2024</v>
      </c>
      <c r="C13" s="10" t="s">
        <v>105</v>
      </c>
      <c r="D13" s="11">
        <v>3295</v>
      </c>
      <c r="E13" s="12" t="s">
        <v>2</v>
      </c>
      <c r="F13" s="13">
        <f>500+336</f>
        <v>836</v>
      </c>
      <c r="G13" s="13" t="s">
        <v>17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58"/>
      <c r="B14" s="8">
        <v>2024</v>
      </c>
      <c r="C14" s="10" t="s">
        <v>105</v>
      </c>
      <c r="D14" s="11">
        <v>3431</v>
      </c>
      <c r="E14" s="27" t="s">
        <v>48</v>
      </c>
      <c r="F14" s="13">
        <f>8.3+8.06</f>
        <v>16.36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8"/>
      <c r="B15" s="8">
        <v>2024</v>
      </c>
      <c r="C15" s="10" t="s">
        <v>105</v>
      </c>
      <c r="D15" s="11">
        <v>3431</v>
      </c>
      <c r="E15" s="27" t="s">
        <v>48</v>
      </c>
      <c r="F15" s="13">
        <f>10.8+149.04+1.22+38.8+41.69+151.84+26.23</f>
        <v>419.62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8"/>
      <c r="B16" s="8">
        <v>2024</v>
      </c>
      <c r="C16" s="10" t="s">
        <v>105</v>
      </c>
      <c r="D16" s="11">
        <v>3433</v>
      </c>
      <c r="E16" s="27" t="s">
        <v>46</v>
      </c>
      <c r="F16" s="13">
        <f>1.66+0.26+0.08+0.24</f>
        <v>2.2400000000000002</v>
      </c>
      <c r="G16" s="28" t="s">
        <v>42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8"/>
      <c r="B17" s="8">
        <v>2024</v>
      </c>
      <c r="C17" s="10" t="s">
        <v>105</v>
      </c>
      <c r="D17" s="11">
        <v>1291</v>
      </c>
      <c r="E17" s="17" t="s">
        <v>9</v>
      </c>
      <c r="F17" s="13">
        <f>64.67</f>
        <v>64.67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3.25" customHeight="1">
      <c r="A18" s="59"/>
      <c r="B18" s="8">
        <v>2024</v>
      </c>
      <c r="C18" s="10" t="s">
        <v>105</v>
      </c>
      <c r="D18" s="11">
        <v>2392</v>
      </c>
      <c r="E18" s="18" t="s">
        <v>19</v>
      </c>
      <c r="F18" s="13">
        <f>2090.26+74597.2</f>
        <v>76687.459999999992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6E2-7CB8-4E71-8B62-9063E06B51B6}">
  <dimension ref="A1:S20"/>
  <sheetViews>
    <sheetView workbookViewId="0">
      <selection activeCell="F14" sqref="F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110</v>
      </c>
      <c r="D4" s="11">
        <v>3111</v>
      </c>
      <c r="E4" s="12" t="s">
        <v>3</v>
      </c>
      <c r="F4" s="13">
        <v>164617.89000000001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110</v>
      </c>
      <c r="D5" s="11">
        <v>3113</v>
      </c>
      <c r="E5" s="12" t="s">
        <v>4</v>
      </c>
      <c r="F5" s="13">
        <v>1227.95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110</v>
      </c>
      <c r="D6" s="11">
        <v>3121</v>
      </c>
      <c r="E6" s="12" t="s">
        <v>7</v>
      </c>
      <c r="F6" s="13">
        <v>63.91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110</v>
      </c>
      <c r="D7" s="11">
        <v>3132</v>
      </c>
      <c r="E7" s="12" t="s">
        <v>6</v>
      </c>
      <c r="F7" s="13">
        <v>26749.73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8"/>
      <c r="B8" s="8">
        <v>2024</v>
      </c>
      <c r="C8" s="10" t="s">
        <v>110</v>
      </c>
      <c r="D8" s="11">
        <v>3211</v>
      </c>
      <c r="E8" s="12" t="s">
        <v>8</v>
      </c>
      <c r="F8" s="13">
        <f>300+183.8+255.98+234.1</f>
        <v>973.88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8"/>
      <c r="B9" s="8">
        <v>2024</v>
      </c>
      <c r="C9" s="10" t="s">
        <v>110</v>
      </c>
      <c r="D9" s="11">
        <v>3212</v>
      </c>
      <c r="E9" s="12" t="s">
        <v>5</v>
      </c>
      <c r="F9" s="13">
        <v>4350.95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58"/>
      <c r="B10" s="8">
        <v>2024</v>
      </c>
      <c r="C10" s="10" t="s">
        <v>110</v>
      </c>
      <c r="D10" s="11">
        <v>3223</v>
      </c>
      <c r="E10" s="27" t="s">
        <v>114</v>
      </c>
      <c r="F10" s="13">
        <f>26.86</f>
        <v>26.86</v>
      </c>
      <c r="G10" s="28" t="s">
        <v>111</v>
      </c>
      <c r="H10" s="14" t="s">
        <v>112</v>
      </c>
      <c r="I10" s="13" t="s">
        <v>113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45">
      <c r="A11" s="58"/>
      <c r="B11" s="8">
        <v>2024</v>
      </c>
      <c r="C11" s="10" t="s">
        <v>110</v>
      </c>
      <c r="D11" s="15" t="s">
        <v>0</v>
      </c>
      <c r="E11" s="12" t="s">
        <v>1</v>
      </c>
      <c r="F11" s="13">
        <f>3238.35</f>
        <v>3238.35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8"/>
      <c r="B12" s="8">
        <v>2024</v>
      </c>
      <c r="C12" s="10" t="s">
        <v>110</v>
      </c>
      <c r="D12" s="11">
        <v>3295</v>
      </c>
      <c r="E12" s="12" t="s">
        <v>2</v>
      </c>
      <c r="F12" s="13">
        <f>7.95+336</f>
        <v>343.95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2024</v>
      </c>
      <c r="C13" s="10" t="s">
        <v>110</v>
      </c>
      <c r="D13" s="11">
        <v>3431</v>
      </c>
      <c r="E13" s="27" t="s">
        <v>48</v>
      </c>
      <c r="F13" s="13">
        <f>8.3+22.16</f>
        <v>30.46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58"/>
      <c r="B14" s="8">
        <v>2024</v>
      </c>
      <c r="C14" s="10" t="s">
        <v>110</v>
      </c>
      <c r="D14" s="11">
        <v>3431</v>
      </c>
      <c r="E14" s="27" t="s">
        <v>48</v>
      </c>
      <c r="F14" s="13">
        <f>1.15+52.71+50.02+9.63+170.22</f>
        <v>283.73</v>
      </c>
      <c r="G14" s="13" t="s">
        <v>26</v>
      </c>
      <c r="H14" s="14" t="s">
        <v>27</v>
      </c>
      <c r="I14" s="13" t="s">
        <v>28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3.25" customHeight="1">
      <c r="A15" s="59"/>
      <c r="B15" s="8">
        <v>2024</v>
      </c>
      <c r="C15" s="10" t="s">
        <v>110</v>
      </c>
      <c r="D15" s="11">
        <v>2392</v>
      </c>
      <c r="E15" s="18" t="s">
        <v>19</v>
      </c>
      <c r="F15" s="13">
        <f>59096.38</f>
        <v>59096.38</v>
      </c>
      <c r="G15" s="13" t="s">
        <v>17</v>
      </c>
      <c r="H15" s="14"/>
      <c r="I15" s="9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2"/>
      <c r="B16" s="5"/>
      <c r="C16" s="3"/>
      <c r="D16" s="7"/>
      <c r="E16" s="4"/>
      <c r="F16" s="6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>
      <c r="A17" s="2"/>
      <c r="B17" s="2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>
      <c r="A18" s="2"/>
      <c r="B18" s="2"/>
      <c r="C18" s="3"/>
      <c r="D18" s="7"/>
      <c r="E18" s="4"/>
      <c r="F18" s="24"/>
      <c r="G18" s="4"/>
      <c r="H18" s="4"/>
      <c r="I18" s="4"/>
      <c r="J18" s="4"/>
      <c r="K18" s="4"/>
      <c r="L18" s="4"/>
      <c r="M18" s="4"/>
      <c r="N18" s="4"/>
      <c r="O18" s="4"/>
    </row>
    <row r="20" spans="1:15">
      <c r="F20" s="24"/>
    </row>
  </sheetData>
  <mergeCells count="1">
    <mergeCell ref="A4:A1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8C78-159D-4C92-9DB0-ACD62158C275}">
  <dimension ref="A1:S24"/>
  <sheetViews>
    <sheetView workbookViewId="0">
      <selection activeCell="E11" sqref="E11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115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116</v>
      </c>
      <c r="D4" s="11">
        <v>3111</v>
      </c>
      <c r="E4" s="12" t="s">
        <v>3</v>
      </c>
      <c r="F4" s="13">
        <f>163383.64</f>
        <v>163383.64000000001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116</v>
      </c>
      <c r="D5" s="11">
        <v>3113</v>
      </c>
      <c r="E5" s="12" t="s">
        <v>4</v>
      </c>
      <c r="F5" s="13">
        <f>1360.29</f>
        <v>1360.29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116</v>
      </c>
      <c r="D6" s="11">
        <v>3121</v>
      </c>
      <c r="E6" s="12" t="s">
        <v>7</v>
      </c>
      <c r="F6" s="13">
        <f>4060+70+9383.06+61280.27+594.38</f>
        <v>75387.710000000006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116</v>
      </c>
      <c r="D7" s="11">
        <v>3239</v>
      </c>
      <c r="E7" s="12" t="s">
        <v>38</v>
      </c>
      <c r="F7" s="13">
        <f>21.24</f>
        <v>21.24</v>
      </c>
      <c r="G7" s="28" t="s">
        <v>122</v>
      </c>
      <c r="H7" s="14"/>
      <c r="I7" s="13" t="s">
        <v>123</v>
      </c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58"/>
      <c r="B8" s="8">
        <v>2024</v>
      </c>
      <c r="C8" s="10" t="s">
        <v>116</v>
      </c>
      <c r="D8" s="11">
        <v>3132</v>
      </c>
      <c r="E8" s="12" t="s">
        <v>6</v>
      </c>
      <c r="F8" s="13">
        <f>26579.14</f>
        <v>26579.14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58"/>
      <c r="B9" s="8">
        <v>2024</v>
      </c>
      <c r="C9" s="10" t="s">
        <v>116</v>
      </c>
      <c r="D9" s="11">
        <v>3211</v>
      </c>
      <c r="E9" s="12" t="s">
        <v>8</v>
      </c>
      <c r="F9" s="13">
        <f>65+31.7+51+25+80+30+15+40+80+21+161.25+30+15</f>
        <v>644.95000000000005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8"/>
      <c r="B10" s="8">
        <v>2024</v>
      </c>
      <c r="C10" s="10" t="s">
        <v>116</v>
      </c>
      <c r="D10" s="11">
        <v>3212</v>
      </c>
      <c r="E10" s="12" t="s">
        <v>5</v>
      </c>
      <c r="F10" s="13">
        <f>3448.82</f>
        <v>3448.82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58"/>
      <c r="B11" s="8">
        <v>2024</v>
      </c>
      <c r="C11" s="10" t="s">
        <v>116</v>
      </c>
      <c r="D11" s="11">
        <v>3221</v>
      </c>
      <c r="E11" s="12" t="s">
        <v>120</v>
      </c>
      <c r="F11" s="13">
        <f>24</f>
        <v>24</v>
      </c>
      <c r="G11" s="13" t="s">
        <v>121</v>
      </c>
      <c r="H11" s="14" t="s">
        <v>128</v>
      </c>
      <c r="I11" s="13" t="s">
        <v>129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>
      <c r="A12" s="58"/>
      <c r="B12" s="8">
        <v>2024</v>
      </c>
      <c r="C12" s="10" t="s">
        <v>116</v>
      </c>
      <c r="D12" s="11">
        <v>3224</v>
      </c>
      <c r="E12" s="27" t="s">
        <v>117</v>
      </c>
      <c r="F12" s="13">
        <v>5.8</v>
      </c>
      <c r="G12" s="28" t="s">
        <v>118</v>
      </c>
      <c r="H12" s="14" t="s">
        <v>124</v>
      </c>
      <c r="I12" s="13" t="s">
        <v>125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2024</v>
      </c>
      <c r="C13" s="10" t="s">
        <v>116</v>
      </c>
      <c r="D13" s="11">
        <v>3224</v>
      </c>
      <c r="E13" s="27" t="s">
        <v>117</v>
      </c>
      <c r="F13" s="13">
        <f>68.93</f>
        <v>68.930000000000007</v>
      </c>
      <c r="G13" s="28" t="s">
        <v>119</v>
      </c>
      <c r="H13" s="14" t="s">
        <v>126</v>
      </c>
      <c r="I13" s="13" t="s">
        <v>127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8"/>
      <c r="B14" s="8">
        <v>2024</v>
      </c>
      <c r="C14" s="10" t="s">
        <v>116</v>
      </c>
      <c r="D14" s="15" t="s">
        <v>0</v>
      </c>
      <c r="E14" s="12" t="s">
        <v>1</v>
      </c>
      <c r="F14" s="13">
        <v>3226.09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8"/>
      <c r="B15" s="8">
        <v>2024</v>
      </c>
      <c r="C15" s="10" t="s">
        <v>116</v>
      </c>
      <c r="D15" s="11">
        <v>3295</v>
      </c>
      <c r="E15" s="12" t="s">
        <v>2</v>
      </c>
      <c r="F15" s="13">
        <f>336</f>
        <v>336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8"/>
      <c r="B16" s="8">
        <v>2024</v>
      </c>
      <c r="C16" s="10" t="s">
        <v>116</v>
      </c>
      <c r="D16" s="11">
        <v>3431</v>
      </c>
      <c r="E16" s="27" t="s">
        <v>48</v>
      </c>
      <c r="F16" s="13">
        <f>22+8.3</f>
        <v>30.3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58"/>
      <c r="B17" s="8">
        <v>2024</v>
      </c>
      <c r="C17" s="10" t="s">
        <v>116</v>
      </c>
      <c r="D17" s="11">
        <v>1291</v>
      </c>
      <c r="E17" s="17" t="s">
        <v>9</v>
      </c>
      <c r="F17" s="13">
        <f>80.73</f>
        <v>80.73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58"/>
      <c r="B18" s="8">
        <v>2024</v>
      </c>
      <c r="C18" s="10" t="s">
        <v>116</v>
      </c>
      <c r="D18" s="11">
        <v>3431</v>
      </c>
      <c r="E18" s="27" t="s">
        <v>48</v>
      </c>
      <c r="F18" s="13">
        <f>49.54+44.17+136.54+13.91</f>
        <v>244.16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59"/>
      <c r="B19" s="8">
        <v>2024</v>
      </c>
      <c r="C19" s="10" t="s">
        <v>116</v>
      </c>
      <c r="D19" s="11">
        <v>2392</v>
      </c>
      <c r="E19" s="18" t="s">
        <v>19</v>
      </c>
      <c r="F19" s="13">
        <f>284010.6</f>
        <v>284010.59999999998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C2D3-5B75-40EF-BFB7-A2098B1B2053}">
  <dimension ref="A1:S21"/>
  <sheetViews>
    <sheetView workbookViewId="0">
      <selection activeCell="G21" sqref="G21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130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2025</v>
      </c>
      <c r="C4" s="10" t="s">
        <v>131</v>
      </c>
      <c r="D4" s="11">
        <v>3111</v>
      </c>
      <c r="E4" s="12" t="s">
        <v>3</v>
      </c>
      <c r="F4" s="13">
        <f>165852.11</f>
        <v>165852.10999999999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2025</v>
      </c>
      <c r="C5" s="10" t="s">
        <v>131</v>
      </c>
      <c r="D5" s="11">
        <v>3113</v>
      </c>
      <c r="E5" s="12" t="s">
        <v>4</v>
      </c>
      <c r="F5" s="13">
        <f>1194.61</f>
        <v>1194.6099999999999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2025</v>
      </c>
      <c r="C6" s="10" t="s">
        <v>131</v>
      </c>
      <c r="D6" s="11">
        <v>3121</v>
      </c>
      <c r="E6" s="12" t="s">
        <v>7</v>
      </c>
      <c r="F6" s="13">
        <f>59.5+616</f>
        <v>675.5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>
      <c r="A7" s="58"/>
      <c r="B7" s="8">
        <v>2025</v>
      </c>
      <c r="C7" s="10" t="s">
        <v>131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58"/>
      <c r="B8" s="8">
        <v>2025</v>
      </c>
      <c r="C8" s="10" t="s">
        <v>131</v>
      </c>
      <c r="D8" s="11">
        <v>3132</v>
      </c>
      <c r="E8" s="12" t="s">
        <v>6</v>
      </c>
      <c r="F8" s="13">
        <f>26931.36</f>
        <v>26931.360000000001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58"/>
      <c r="B9" s="8">
        <v>2025</v>
      </c>
      <c r="C9" s="10" t="s">
        <v>131</v>
      </c>
      <c r="D9" s="11">
        <v>3211</v>
      </c>
      <c r="E9" s="12" t="s">
        <v>8</v>
      </c>
      <c r="F9" s="13">
        <f>369+405.2+80+15+15+15</f>
        <v>899.2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8"/>
      <c r="B10" s="8">
        <v>2025</v>
      </c>
      <c r="C10" s="10" t="s">
        <v>131</v>
      </c>
      <c r="D10" s="11">
        <v>3212</v>
      </c>
      <c r="E10" s="12" t="s">
        <v>5</v>
      </c>
      <c r="F10" s="13">
        <f>3544.46</f>
        <v>3544.46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45">
      <c r="A11" s="58"/>
      <c r="B11" s="8">
        <v>2025</v>
      </c>
      <c r="C11" s="10" t="s">
        <v>131</v>
      </c>
      <c r="D11" s="15" t="s">
        <v>0</v>
      </c>
      <c r="E11" s="12" t="s">
        <v>1</v>
      </c>
      <c r="F11" s="13">
        <v>3226.09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8"/>
      <c r="B12" s="8">
        <v>2025</v>
      </c>
      <c r="C12" s="10" t="s">
        <v>131</v>
      </c>
      <c r="D12" s="11">
        <v>3295</v>
      </c>
      <c r="E12" s="12" t="s">
        <v>2</v>
      </c>
      <c r="F12" s="13">
        <f>336</f>
        <v>336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2025</v>
      </c>
      <c r="C13" s="10" t="s">
        <v>131</v>
      </c>
      <c r="D13" s="11">
        <v>3431</v>
      </c>
      <c r="E13" s="27" t="s">
        <v>48</v>
      </c>
      <c r="F13" s="13">
        <f>22+8.3</f>
        <v>30.3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58"/>
      <c r="B14" s="8">
        <v>2025</v>
      </c>
      <c r="C14" s="10" t="s">
        <v>131</v>
      </c>
      <c r="D14" s="11">
        <v>1291</v>
      </c>
      <c r="E14" s="17" t="s">
        <v>9</v>
      </c>
      <c r="F14" s="13">
        <f>77.05+16.05</f>
        <v>93.1</v>
      </c>
      <c r="G14" s="13" t="s">
        <v>18</v>
      </c>
      <c r="H14" s="14"/>
      <c r="I14" s="26" t="s">
        <v>20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8"/>
      <c r="B15" s="8">
        <v>2025</v>
      </c>
      <c r="C15" s="10" t="s">
        <v>131</v>
      </c>
      <c r="D15" s="11">
        <v>3431</v>
      </c>
      <c r="E15" s="27" t="s">
        <v>48</v>
      </c>
      <c r="F15" s="13">
        <f>33.26+1.39+18.98+127.48+48.11</f>
        <v>229.22000000000003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3.25" customHeight="1">
      <c r="A16" s="59"/>
      <c r="B16" s="8">
        <v>2025</v>
      </c>
      <c r="C16" s="10" t="s">
        <v>131</v>
      </c>
      <c r="D16" s="11">
        <v>2392</v>
      </c>
      <c r="E16" s="18" t="s">
        <v>19</v>
      </c>
      <c r="F16" s="13">
        <f>289663.31</f>
        <v>289663.31</v>
      </c>
      <c r="G16" s="13" t="s">
        <v>17</v>
      </c>
      <c r="H16" s="14"/>
      <c r="I16" s="9"/>
      <c r="J16" s="4"/>
      <c r="K16" s="4"/>
      <c r="L16" s="4"/>
      <c r="M16" s="4"/>
      <c r="N16" s="4"/>
      <c r="O16" s="4"/>
      <c r="P16" s="4"/>
      <c r="Q16" s="4"/>
    </row>
    <row r="17" spans="1:19" s="1" customFormat="1">
      <c r="A17" s="2"/>
      <c r="B17" s="5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9" s="1" customFormat="1">
      <c r="A18" s="2"/>
      <c r="B18" s="2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9" s="1" customFormat="1">
      <c r="A19" s="2"/>
      <c r="B19" s="2"/>
      <c r="C19" s="3"/>
      <c r="D19" s="7"/>
      <c r="E19" s="4"/>
      <c r="F19" s="24"/>
      <c r="G19" s="4"/>
      <c r="H19" s="4"/>
      <c r="I19" s="4"/>
      <c r="J19" s="4"/>
      <c r="K19" s="4"/>
      <c r="L19" s="4"/>
      <c r="M19" s="4"/>
      <c r="N19" s="4"/>
      <c r="O19" s="4"/>
    </row>
    <row r="21" spans="1:19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  <c r="R21"/>
      <c r="S21"/>
    </row>
  </sheetData>
  <mergeCells count="1">
    <mergeCell ref="A4:A16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DFE4-742B-4FA1-A1D7-D80870EECB5F}">
  <dimension ref="A1:S24"/>
  <sheetViews>
    <sheetView tabSelected="1" workbookViewId="0">
      <selection activeCell="G14" sqref="G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132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60">
        <v>2025</v>
      </c>
      <c r="C4" s="61" t="s">
        <v>133</v>
      </c>
      <c r="D4" s="62">
        <v>3111</v>
      </c>
      <c r="E4" s="63" t="s">
        <v>3</v>
      </c>
      <c r="F4" s="64">
        <f>165770.22</f>
        <v>165770.22</v>
      </c>
      <c r="G4" s="64"/>
      <c r="H4" s="65"/>
      <c r="I4" s="64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60">
        <v>2025</v>
      </c>
      <c r="C5" s="61" t="s">
        <v>133</v>
      </c>
      <c r="D5" s="62">
        <v>3113</v>
      </c>
      <c r="E5" s="63" t="s">
        <v>4</v>
      </c>
      <c r="F5" s="64">
        <f>807.49</f>
        <v>807.49</v>
      </c>
      <c r="G5" s="64"/>
      <c r="H5" s="65"/>
      <c r="I5" s="64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60">
        <v>2025</v>
      </c>
      <c r="C6" s="61" t="s">
        <v>133</v>
      </c>
      <c r="D6" s="62">
        <v>3121</v>
      </c>
      <c r="E6" s="63" t="s">
        <v>7</v>
      </c>
      <c r="F6" s="64">
        <f>54.79</f>
        <v>54.79</v>
      </c>
      <c r="G6" s="64"/>
      <c r="H6" s="65"/>
      <c r="I6" s="64"/>
      <c r="J6" s="4"/>
      <c r="K6" s="4"/>
      <c r="L6" s="4"/>
      <c r="M6" s="4"/>
      <c r="N6" s="4"/>
      <c r="O6" s="4"/>
      <c r="P6" s="4"/>
      <c r="Q6" s="4"/>
    </row>
    <row r="7" spans="1:19" s="1" customFormat="1">
      <c r="A7" s="58"/>
      <c r="B7" s="60">
        <v>2025</v>
      </c>
      <c r="C7" s="61" t="s">
        <v>133</v>
      </c>
      <c r="D7" s="62">
        <v>3237</v>
      </c>
      <c r="E7" s="63" t="s">
        <v>56</v>
      </c>
      <c r="F7" s="64">
        <f>2239.58</f>
        <v>2239.58</v>
      </c>
      <c r="G7" s="64"/>
      <c r="H7" s="65"/>
      <c r="I7" s="64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58"/>
      <c r="B8" s="60">
        <v>2025</v>
      </c>
      <c r="C8" s="61" t="s">
        <v>133</v>
      </c>
      <c r="D8" s="62">
        <v>3132</v>
      </c>
      <c r="E8" s="63" t="s">
        <v>6</v>
      </c>
      <c r="F8" s="64">
        <f>26859.97</f>
        <v>26859.97</v>
      </c>
      <c r="G8" s="64"/>
      <c r="H8" s="65"/>
      <c r="I8" s="64"/>
      <c r="J8" s="4"/>
      <c r="K8" s="4"/>
      <c r="L8" s="4"/>
      <c r="M8" s="4"/>
      <c r="N8" s="4"/>
      <c r="O8" s="4"/>
      <c r="P8" s="4"/>
      <c r="Q8" s="4"/>
    </row>
    <row r="9" spans="1:19" s="1" customFormat="1">
      <c r="A9" s="58"/>
      <c r="B9" s="60">
        <v>2025</v>
      </c>
      <c r="C9" s="61" t="s">
        <v>133</v>
      </c>
      <c r="D9" s="62">
        <v>3211</v>
      </c>
      <c r="E9" s="63" t="s">
        <v>8</v>
      </c>
      <c r="F9" s="64">
        <f>30+501.96+21+546.86+501.96</f>
        <v>1601.7800000000002</v>
      </c>
      <c r="G9" s="64"/>
      <c r="H9" s="65"/>
      <c r="I9" s="64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8"/>
      <c r="B10" s="60">
        <v>2025</v>
      </c>
      <c r="C10" s="61" t="s">
        <v>133</v>
      </c>
      <c r="D10" s="62">
        <v>3212</v>
      </c>
      <c r="E10" s="63" t="s">
        <v>5</v>
      </c>
      <c r="F10" s="64">
        <f>3714.7</f>
        <v>3714.7</v>
      </c>
      <c r="G10" s="64"/>
      <c r="H10" s="65"/>
      <c r="I10" s="64"/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8"/>
      <c r="B11" s="60">
        <v>2025</v>
      </c>
      <c r="C11" s="61" t="s">
        <v>133</v>
      </c>
      <c r="D11" s="62">
        <v>3221</v>
      </c>
      <c r="E11" s="63" t="s">
        <v>47</v>
      </c>
      <c r="F11" s="64">
        <f>34.3</f>
        <v>34.299999999999997</v>
      </c>
      <c r="G11" s="64" t="s">
        <v>138</v>
      </c>
      <c r="H11" s="65" t="s">
        <v>139</v>
      </c>
      <c r="I11" s="64" t="s">
        <v>140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8"/>
      <c r="B12" s="60">
        <v>2025</v>
      </c>
      <c r="C12" s="61" t="s">
        <v>133</v>
      </c>
      <c r="D12" s="62">
        <v>3221</v>
      </c>
      <c r="E12" s="63" t="s">
        <v>47</v>
      </c>
      <c r="F12" s="64">
        <f>6.64</f>
        <v>6.64</v>
      </c>
      <c r="G12" s="64" t="s">
        <v>141</v>
      </c>
      <c r="H12" s="65"/>
      <c r="I12" s="64" t="s">
        <v>136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58"/>
      <c r="B13" s="60">
        <v>2025</v>
      </c>
      <c r="C13" s="61" t="s">
        <v>133</v>
      </c>
      <c r="D13" s="62">
        <v>3232</v>
      </c>
      <c r="E13" s="63" t="s">
        <v>33</v>
      </c>
      <c r="F13" s="64">
        <f>350</f>
        <v>350</v>
      </c>
      <c r="G13" s="64" t="s">
        <v>134</v>
      </c>
      <c r="H13" s="65" t="s">
        <v>135</v>
      </c>
      <c r="I13" s="64" t="s">
        <v>137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8"/>
      <c r="B14" s="60">
        <v>2025</v>
      </c>
      <c r="C14" s="61" t="s">
        <v>133</v>
      </c>
      <c r="D14" s="66" t="s">
        <v>0</v>
      </c>
      <c r="E14" s="63" t="s">
        <v>1</v>
      </c>
      <c r="F14" s="64">
        <v>3219.79</v>
      </c>
      <c r="G14" s="64"/>
      <c r="H14" s="65"/>
      <c r="I14" s="64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8"/>
      <c r="B15" s="60">
        <v>2025</v>
      </c>
      <c r="C15" s="61" t="s">
        <v>133</v>
      </c>
      <c r="D15" s="62">
        <v>3295</v>
      </c>
      <c r="E15" s="63" t="s">
        <v>2</v>
      </c>
      <c r="F15" s="64">
        <f>2.65+110.88+2.65+388</f>
        <v>504.18</v>
      </c>
      <c r="G15" s="64" t="s">
        <v>17</v>
      </c>
      <c r="H15" s="65"/>
      <c r="I15" s="64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8"/>
      <c r="B16" s="60">
        <v>2025</v>
      </c>
      <c r="C16" s="61" t="s">
        <v>133</v>
      </c>
      <c r="D16" s="62">
        <v>3431</v>
      </c>
      <c r="E16" s="67" t="s">
        <v>48</v>
      </c>
      <c r="F16" s="64">
        <f>22.04+8.3</f>
        <v>30.34</v>
      </c>
      <c r="G16" s="64" t="s">
        <v>53</v>
      </c>
      <c r="H16" s="65" t="s">
        <v>54</v>
      </c>
      <c r="I16" s="64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58"/>
      <c r="B17" s="60">
        <v>2025</v>
      </c>
      <c r="C17" s="61" t="s">
        <v>133</v>
      </c>
      <c r="D17" s="62">
        <v>1291</v>
      </c>
      <c r="E17" s="68" t="s">
        <v>9</v>
      </c>
      <c r="F17" s="64">
        <f>221.1</f>
        <v>221.1</v>
      </c>
      <c r="G17" s="64" t="s">
        <v>18</v>
      </c>
      <c r="H17" s="65"/>
      <c r="I17" s="69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58"/>
      <c r="B18" s="60">
        <v>2025</v>
      </c>
      <c r="C18" s="61" t="s">
        <v>133</v>
      </c>
      <c r="D18" s="62">
        <v>3431</v>
      </c>
      <c r="E18" s="67" t="s">
        <v>48</v>
      </c>
      <c r="F18" s="64">
        <f>84.3</f>
        <v>84.3</v>
      </c>
      <c r="G18" s="64" t="s">
        <v>26</v>
      </c>
      <c r="H18" s="65" t="s">
        <v>27</v>
      </c>
      <c r="I18" s="64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59"/>
      <c r="B19" s="60">
        <v>2025</v>
      </c>
      <c r="C19" s="61" t="s">
        <v>133</v>
      </c>
      <c r="D19" s="62">
        <v>2392</v>
      </c>
      <c r="E19" s="70" t="s">
        <v>19</v>
      </c>
      <c r="F19" s="64">
        <f>26356.29</f>
        <v>26356.29</v>
      </c>
      <c r="G19" s="64" t="s">
        <v>17</v>
      </c>
      <c r="H19" s="65"/>
      <c r="I19" s="71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2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  <vt:lpstr>objava 10</vt:lpstr>
      <vt:lpstr>objava 11</vt:lpstr>
      <vt:lpstr>objava 12</vt:lpstr>
      <vt:lpstr>objava 01-25</vt:lpstr>
      <vt:lpstr>objava 02-25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Martina Matanovic</cp:lastModifiedBy>
  <cp:lastPrinted>2024-04-08T12:42:22Z</cp:lastPrinted>
  <dcterms:created xsi:type="dcterms:W3CDTF">2024-02-07T13:07:52Z</dcterms:created>
  <dcterms:modified xsi:type="dcterms:W3CDTF">2025-03-17T08:22:11Z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